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Chapter 9 Solutions 5e\"/>
    </mc:Choice>
  </mc:AlternateContent>
  <bookViews>
    <workbookView xWindow="0" yWindow="0" windowWidth="21570" windowHeight="8160" firstSheet="1" activeTab="1"/>
  </bookViews>
  <sheets>
    <sheet name="treeCalc_1" sheetId="20" state="veryHidden" r:id="rId1"/>
    <sheet name="Decision Tree" sheetId="1" r:id="rId2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</workbook>
</file>

<file path=xl/calcChain.xml><?xml version="1.0" encoding="utf-8"?>
<calcChain xmlns="http://schemas.openxmlformats.org/spreadsheetml/2006/main">
  <c r="C35" i="1" l="1"/>
  <c r="J23" i="20" s="1"/>
  <c r="C39" i="1"/>
  <c r="J22" i="20" s="1"/>
  <c r="C29" i="1"/>
  <c r="J21" i="20" s="1"/>
  <c r="C33" i="1"/>
  <c r="J20" i="20" s="1"/>
  <c r="C21" i="1"/>
  <c r="J19" i="20" s="1"/>
  <c r="C25" i="1"/>
  <c r="J18" i="20" s="1"/>
  <c r="C19" i="1"/>
  <c r="J17" i="20" s="1"/>
  <c r="C15" i="1"/>
  <c r="J16" i="20" s="1"/>
  <c r="J15" i="20"/>
  <c r="J14" i="20"/>
  <c r="B36" i="1"/>
  <c r="K13" i="20" s="1"/>
  <c r="J13" i="20"/>
  <c r="J12" i="20"/>
  <c r="K11" i="20"/>
  <c r="J11" i="20"/>
  <c r="O15" i="20"/>
  <c r="O14" i="20"/>
  <c r="O13" i="20"/>
  <c r="O12" i="20"/>
  <c r="O11" i="20"/>
  <c r="B9" i="1"/>
  <c r="B16" i="1" s="1"/>
  <c r="K12" i="20" s="1"/>
  <c r="C9" i="1"/>
  <c r="B22" i="1" s="1"/>
  <c r="K14" i="20" s="1"/>
  <c r="D9" i="1"/>
  <c r="B30" i="1" s="1"/>
  <c r="K15" i="20" s="1"/>
  <c r="B11" i="20"/>
  <c r="B2" i="20"/>
  <c r="F2" i="20"/>
  <c r="C37" i="1"/>
  <c r="D25" i="1"/>
  <c r="D38" i="1"/>
  <c r="C38" i="1"/>
  <c r="B27" i="1"/>
  <c r="D35" i="1"/>
  <c r="D15" i="1"/>
  <c r="D28" i="1"/>
  <c r="D18" i="1"/>
  <c r="C31" i="1"/>
  <c r="C18" i="1"/>
  <c r="D21" i="1"/>
  <c r="C24" i="1"/>
  <c r="D34" i="1"/>
  <c r="C28" i="1"/>
  <c r="D39" i="1"/>
  <c r="D32" i="1"/>
  <c r="C17" i="1"/>
  <c r="C34" i="1"/>
  <c r="D29" i="1"/>
  <c r="C23" i="1"/>
  <c r="D14" i="1"/>
  <c r="C32" i="1"/>
  <c r="D19" i="1"/>
  <c r="D20" i="1"/>
  <c r="C14" i="1"/>
  <c r="D24" i="1"/>
  <c r="D33" i="1"/>
  <c r="C20" i="1"/>
  <c r="F7" i="1" l="1"/>
  <c r="G7" i="1" s="1"/>
  <c r="F8" i="1"/>
  <c r="G8" i="1" s="1"/>
  <c r="F16" i="1" s="1"/>
  <c r="A23" i="20"/>
  <c r="A14" i="20"/>
  <c r="A18" i="20"/>
  <c r="A16" i="20"/>
  <c r="A12" i="20"/>
  <c r="A15" i="20"/>
  <c r="A13" i="20"/>
  <c r="A22" i="20"/>
  <c r="A19" i="20"/>
  <c r="A17" i="20"/>
  <c r="A11" i="20"/>
  <c r="F15" i="1"/>
  <c r="A20" i="20"/>
  <c r="A21" i="20"/>
  <c r="F17" i="1" l="1"/>
  <c r="G9" i="1"/>
</calcChain>
</file>

<file path=xl/sharedStrings.xml><?xml version="1.0" encoding="utf-8"?>
<sst xmlns="http://schemas.openxmlformats.org/spreadsheetml/2006/main" count="113" uniqueCount="77">
  <si>
    <t>Decision Alternative</t>
  </si>
  <si>
    <t>Mild</t>
  </si>
  <si>
    <t xml:space="preserve">Normal </t>
  </si>
  <si>
    <t xml:space="preserve">Colder than normal </t>
  </si>
  <si>
    <t>Severe</t>
  </si>
  <si>
    <t>Type of Winter Weather</t>
  </si>
  <si>
    <t>Purchase heat pump</t>
  </si>
  <si>
    <t>Don't purchase heat pump</t>
  </si>
  <si>
    <t>Probability</t>
  </si>
  <si>
    <t xml:space="preserve"> </t>
  </si>
  <si>
    <t>EMV for One Winter</t>
  </si>
  <si>
    <t>EMV for Five Winters</t>
  </si>
  <si>
    <t>Difference:</t>
  </si>
  <si>
    <t>Deciding whether to install a heat pump</t>
  </si>
  <si>
    <t>Cost of heat pump</t>
  </si>
  <si>
    <t>Tree for EVPI calculation</t>
  </si>
  <si>
    <t>Name</t>
  </si>
  <si>
    <t>SheetRef</t>
  </si>
  <si>
    <t>GenInfo</t>
  </si>
  <si>
    <t>Def. Link</t>
  </si>
  <si>
    <t>EXT REFS</t>
  </si>
  <si>
    <t>Def. Form</t>
  </si>
  <si>
    <t>Highest#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</si>
  <si>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</si>
  <si>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</si>
  <si>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</si>
  <si>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</si>
  <si>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</si>
  <si>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</si>
  <si>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</si>
  <si>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</si>
  <si>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</si>
  <si>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</si>
  <si>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</si>
  <si>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</si>
  <si>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=</t>
  </si>
  <si>
    <t>Tree for EVPI</t>
  </si>
  <si>
    <t>Weather</t>
  </si>
  <si>
    <t>DEFAULT</t>
  </si>
  <si>
    <t>1,0,0,4,2,4,5,3,0,0,0</t>
  </si>
  <si>
    <t>Normal</t>
  </si>
  <si>
    <t>Colder than normal</t>
  </si>
  <si>
    <t>Purchase pump?</t>
  </si>
  <si>
    <t>4,0,0,0,2,0,0</t>
  </si>
  <si>
    <t>2,0,0,2,6,7,1,0,0</t>
  </si>
  <si>
    <t>No</t>
  </si>
  <si>
    <t>Yes</t>
  </si>
  <si>
    <t>4,0,0,0,4,0,0</t>
  </si>
  <si>
    <t>2,0,0,2,9,8,1,0,0</t>
  </si>
  <si>
    <t>4,0,0,0,5,0,0</t>
  </si>
  <si>
    <t>2,0,0,2,11,10,1,0,0</t>
  </si>
  <si>
    <t>4,0,0,0,3,0,0</t>
  </si>
  <si>
    <t>2,0,0,2,13,12,1,0,0</t>
  </si>
  <si>
    <t>EMV with perfection information</t>
  </si>
  <si>
    <t>EMV with no information</t>
  </si>
  <si>
    <t>EVPI</t>
  </si>
  <si>
    <t>EVPI calculation</t>
  </si>
  <si>
    <t>Calc Macro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</si>
  <si>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</si>
  <si>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</si>
  <si>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</si>
  <si>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</si>
  <si>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</si>
  <si>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</si>
  <si>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</si>
  <si>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</si>
  <si>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</si>
  <si>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</si>
  <si>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</si>
  <si>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</si>
  <si>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</si>
  <si>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</si>
  <si>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Collapsed</t>
  </si>
  <si>
    <t>0,1,1,0,0,Exponential, 0,0,0,0,-1,0,.0001</t>
  </si>
  <si>
    <t>1.0.?</t>
  </si>
  <si>
    <t>5.0.0</t>
  </si>
  <si>
    <t>6.2.0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</si>
</sst>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0.0%"/>
  </numFmts>
  <fonts count="15" x14ac:knownFonts="1">
    <font>
      <sz val="11"/>
      <name val="Calibri"/>
      <family val="2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8"/>
      <color indexed="17"/>
      <name val="Calibri"/>
      <family val="2"/>
    </font>
    <font>
      <b/>
      <sz val="8"/>
      <color indexed="18"/>
      <name val="Calibri"/>
      <family val="2"/>
    </font>
    <font>
      <sz val="8"/>
      <color indexed="8"/>
      <name val="Calibri"/>
      <family val="2"/>
    </font>
    <font>
      <sz val="8"/>
      <color indexed="17"/>
      <name val="Calibri"/>
      <family val="2"/>
    </font>
    <font>
      <sz val="8"/>
      <color indexed="16"/>
      <name val="Calibri"/>
      <family val="2"/>
    </font>
    <font>
      <b/>
      <sz val="8"/>
      <color indexed="1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6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/>
    <xf numFmtId="6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6" fontId="2" fillId="3" borderId="0" xfId="0" applyNumberFormat="1" applyFont="1" applyFill="1" applyBorder="1" applyAlignment="1">
      <alignment horizontal="center"/>
    </xf>
    <xf numFmtId="8" fontId="2" fillId="0" borderId="0" xfId="0" applyNumberFormat="1" applyFont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8" fontId="2" fillId="0" borderId="0" xfId="0" applyNumberFormat="1" applyFont="1"/>
    <xf numFmtId="0" fontId="2" fillId="0" borderId="0" xfId="0" applyFont="1" applyAlignment="1">
      <alignment horizontal="right"/>
    </xf>
    <xf numFmtId="8" fontId="2" fillId="2" borderId="0" xfId="0" applyNumberFormat="1" applyFont="1" applyFill="1"/>
    <xf numFmtId="0" fontId="6" fillId="0" borderId="0" xfId="0" applyFont="1"/>
    <xf numFmtId="8" fontId="6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228408</xdr:colOff>
      <xdr:row>33</xdr:row>
      <xdr:rowOff>156845</xdr:rowOff>
    </xdr:from>
    <xdr:to>
      <xdr:col>3</xdr:col>
      <xdr:colOff>127</xdr:colOff>
      <xdr:row>33</xdr:row>
      <xdr:rowOff>156845</xdr:rowOff>
    </xdr:to>
    <xdr:cxnSp macro="_xll.PtreeEvent_ObjectClick">
      <xdr:nvCxnSpPr>
        <xdr:cNvPr id="107" name="PTObj_DBranchHLine_1_13"/>
        <xdr:cNvCxnSpPr/>
      </xdr:nvCxnSpPr>
      <xdr:spPr bwMode="auto">
        <a:xfrm>
          <a:off x="3505008" y="554799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33</xdr:row>
      <xdr:rowOff>156845</xdr:rowOff>
    </xdr:from>
    <xdr:to>
      <xdr:col>2</xdr:col>
      <xdr:colOff>228408</xdr:colOff>
      <xdr:row>35</xdr:row>
      <xdr:rowOff>151764</xdr:rowOff>
    </xdr:to>
    <xdr:cxnSp macro="_xll.PtreeEvent_ObjectClick">
      <xdr:nvCxnSpPr>
        <xdr:cNvPr id="106" name="PTObj_DBranchDLine_1_13"/>
        <xdr:cNvCxnSpPr/>
      </xdr:nvCxnSpPr>
      <xdr:spPr bwMode="auto">
        <a:xfrm flipV="1">
          <a:off x="3352608" y="554799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37</xdr:row>
      <xdr:rowOff>156845</xdr:rowOff>
    </xdr:from>
    <xdr:to>
      <xdr:col>3</xdr:col>
      <xdr:colOff>127</xdr:colOff>
      <xdr:row>37</xdr:row>
      <xdr:rowOff>156845</xdr:rowOff>
    </xdr:to>
    <xdr:cxnSp macro="_xll.PtreeEvent_ObjectClick">
      <xdr:nvCxnSpPr>
        <xdr:cNvPr id="104" name="PTObj_DBranchHLine_1_12"/>
        <xdr:cNvCxnSpPr/>
      </xdr:nvCxnSpPr>
      <xdr:spPr bwMode="auto">
        <a:xfrm>
          <a:off x="3505008" y="619569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35</xdr:row>
      <xdr:rowOff>151764</xdr:rowOff>
    </xdr:from>
    <xdr:to>
      <xdr:col>2</xdr:col>
      <xdr:colOff>228408</xdr:colOff>
      <xdr:row>37</xdr:row>
      <xdr:rowOff>156845</xdr:rowOff>
    </xdr:to>
    <xdr:cxnSp macro="_xll.PtreeEvent_ObjectClick">
      <xdr:nvCxnSpPr>
        <xdr:cNvPr id="103" name="PTObj_DBranchDLine_1_12"/>
        <xdr:cNvCxnSpPr/>
      </xdr:nvCxnSpPr>
      <xdr:spPr bwMode="auto">
        <a:xfrm>
          <a:off x="3352608" y="586676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27</xdr:row>
      <xdr:rowOff>156845</xdr:rowOff>
    </xdr:from>
    <xdr:to>
      <xdr:col>3</xdr:col>
      <xdr:colOff>127</xdr:colOff>
      <xdr:row>27</xdr:row>
      <xdr:rowOff>156845</xdr:rowOff>
    </xdr:to>
    <xdr:cxnSp macro="_xll.PtreeEvent_ObjectClick">
      <xdr:nvCxnSpPr>
        <xdr:cNvPr id="101" name="PTObj_DBranchHLine_1_11"/>
        <xdr:cNvCxnSpPr/>
      </xdr:nvCxnSpPr>
      <xdr:spPr bwMode="auto">
        <a:xfrm>
          <a:off x="3505008" y="457644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27</xdr:row>
      <xdr:rowOff>156845</xdr:rowOff>
    </xdr:from>
    <xdr:to>
      <xdr:col>2</xdr:col>
      <xdr:colOff>228408</xdr:colOff>
      <xdr:row>29</xdr:row>
      <xdr:rowOff>151764</xdr:rowOff>
    </xdr:to>
    <xdr:cxnSp macro="_xll.PtreeEvent_ObjectClick">
      <xdr:nvCxnSpPr>
        <xdr:cNvPr id="100" name="PTObj_DBranchDLine_1_11"/>
        <xdr:cNvCxnSpPr/>
      </xdr:nvCxnSpPr>
      <xdr:spPr bwMode="auto">
        <a:xfrm flipV="1">
          <a:off x="3352608" y="457644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31</xdr:row>
      <xdr:rowOff>156845</xdr:rowOff>
    </xdr:from>
    <xdr:to>
      <xdr:col>3</xdr:col>
      <xdr:colOff>127</xdr:colOff>
      <xdr:row>31</xdr:row>
      <xdr:rowOff>156845</xdr:rowOff>
    </xdr:to>
    <xdr:cxnSp macro="_xll.PtreeEvent_ObjectClick">
      <xdr:nvCxnSpPr>
        <xdr:cNvPr id="98" name="PTObj_DBranchHLine_1_10"/>
        <xdr:cNvCxnSpPr/>
      </xdr:nvCxnSpPr>
      <xdr:spPr bwMode="auto">
        <a:xfrm>
          <a:off x="3505008" y="522414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29</xdr:row>
      <xdr:rowOff>151764</xdr:rowOff>
    </xdr:from>
    <xdr:to>
      <xdr:col>2</xdr:col>
      <xdr:colOff>228408</xdr:colOff>
      <xdr:row>31</xdr:row>
      <xdr:rowOff>156845</xdr:rowOff>
    </xdr:to>
    <xdr:cxnSp macro="_xll.PtreeEvent_ObjectClick">
      <xdr:nvCxnSpPr>
        <xdr:cNvPr id="97" name="PTObj_DBranchDLine_1_10"/>
        <xdr:cNvCxnSpPr/>
      </xdr:nvCxnSpPr>
      <xdr:spPr bwMode="auto">
        <a:xfrm>
          <a:off x="3352608" y="489521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19</xdr:row>
      <xdr:rowOff>156845</xdr:rowOff>
    </xdr:from>
    <xdr:to>
      <xdr:col>3</xdr:col>
      <xdr:colOff>127</xdr:colOff>
      <xdr:row>19</xdr:row>
      <xdr:rowOff>156845</xdr:rowOff>
    </xdr:to>
    <xdr:cxnSp macro="_xll.PtreeEvent_ObjectClick">
      <xdr:nvCxnSpPr>
        <xdr:cNvPr id="95" name="PTObj_DBranchHLine_1_9"/>
        <xdr:cNvCxnSpPr/>
      </xdr:nvCxnSpPr>
      <xdr:spPr bwMode="auto">
        <a:xfrm>
          <a:off x="3505008" y="328104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19</xdr:row>
      <xdr:rowOff>156845</xdr:rowOff>
    </xdr:from>
    <xdr:to>
      <xdr:col>2</xdr:col>
      <xdr:colOff>228408</xdr:colOff>
      <xdr:row>21</xdr:row>
      <xdr:rowOff>151764</xdr:rowOff>
    </xdr:to>
    <xdr:cxnSp macro="_xll.PtreeEvent_ObjectClick">
      <xdr:nvCxnSpPr>
        <xdr:cNvPr id="94" name="PTObj_DBranchDLine_1_9"/>
        <xdr:cNvCxnSpPr/>
      </xdr:nvCxnSpPr>
      <xdr:spPr bwMode="auto">
        <a:xfrm flipV="1">
          <a:off x="3352608" y="328104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23</xdr:row>
      <xdr:rowOff>156845</xdr:rowOff>
    </xdr:from>
    <xdr:to>
      <xdr:col>3</xdr:col>
      <xdr:colOff>127</xdr:colOff>
      <xdr:row>23</xdr:row>
      <xdr:rowOff>156845</xdr:rowOff>
    </xdr:to>
    <xdr:cxnSp macro="_xll.PtreeEvent_ObjectClick">
      <xdr:nvCxnSpPr>
        <xdr:cNvPr id="92" name="PTObj_DBranchHLine_1_8"/>
        <xdr:cNvCxnSpPr/>
      </xdr:nvCxnSpPr>
      <xdr:spPr bwMode="auto">
        <a:xfrm>
          <a:off x="3505008" y="392874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21</xdr:row>
      <xdr:rowOff>151764</xdr:rowOff>
    </xdr:from>
    <xdr:to>
      <xdr:col>2</xdr:col>
      <xdr:colOff>228408</xdr:colOff>
      <xdr:row>23</xdr:row>
      <xdr:rowOff>156845</xdr:rowOff>
    </xdr:to>
    <xdr:cxnSp macro="_xll.PtreeEvent_ObjectClick">
      <xdr:nvCxnSpPr>
        <xdr:cNvPr id="91" name="PTObj_DBranchDLine_1_8"/>
        <xdr:cNvCxnSpPr/>
      </xdr:nvCxnSpPr>
      <xdr:spPr bwMode="auto">
        <a:xfrm>
          <a:off x="3352608" y="359981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17</xdr:row>
      <xdr:rowOff>156845</xdr:rowOff>
    </xdr:from>
    <xdr:to>
      <xdr:col>3</xdr:col>
      <xdr:colOff>127</xdr:colOff>
      <xdr:row>17</xdr:row>
      <xdr:rowOff>156845</xdr:rowOff>
    </xdr:to>
    <xdr:cxnSp macro="_xll.PtreeEvent_ObjectClick">
      <xdr:nvCxnSpPr>
        <xdr:cNvPr id="89" name="PTObj_DBranchHLine_1_7"/>
        <xdr:cNvCxnSpPr/>
      </xdr:nvCxnSpPr>
      <xdr:spPr bwMode="auto">
        <a:xfrm>
          <a:off x="3505008" y="295719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15</xdr:row>
      <xdr:rowOff>151764</xdr:rowOff>
    </xdr:from>
    <xdr:to>
      <xdr:col>2</xdr:col>
      <xdr:colOff>228408</xdr:colOff>
      <xdr:row>17</xdr:row>
      <xdr:rowOff>156845</xdr:rowOff>
    </xdr:to>
    <xdr:cxnSp macro="_xll.PtreeEvent_ObjectClick">
      <xdr:nvCxnSpPr>
        <xdr:cNvPr id="88" name="PTObj_DBranchDLine_1_7"/>
        <xdr:cNvCxnSpPr/>
      </xdr:nvCxnSpPr>
      <xdr:spPr bwMode="auto">
        <a:xfrm>
          <a:off x="3352608" y="262826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228408</xdr:colOff>
      <xdr:row>13</xdr:row>
      <xdr:rowOff>156845</xdr:rowOff>
    </xdr:from>
    <xdr:to>
      <xdr:col>3</xdr:col>
      <xdr:colOff>127</xdr:colOff>
      <xdr:row>13</xdr:row>
      <xdr:rowOff>156845</xdr:rowOff>
    </xdr:to>
    <xdr:cxnSp macro="_xll.PtreeEvent_ObjectClick">
      <xdr:nvCxnSpPr>
        <xdr:cNvPr id="86" name="PTObj_DBranchHLine_1_6"/>
        <xdr:cNvCxnSpPr/>
      </xdr:nvCxnSpPr>
      <xdr:spPr bwMode="auto">
        <a:xfrm>
          <a:off x="3505008" y="2309495"/>
          <a:ext cx="12290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76008</xdr:colOff>
      <xdr:row>13</xdr:row>
      <xdr:rowOff>156845</xdr:rowOff>
    </xdr:from>
    <xdr:to>
      <xdr:col>2</xdr:col>
      <xdr:colOff>228408</xdr:colOff>
      <xdr:row>15</xdr:row>
      <xdr:rowOff>151764</xdr:rowOff>
    </xdr:to>
    <xdr:cxnSp macro="_xll.PtreeEvent_ObjectClick">
      <xdr:nvCxnSpPr>
        <xdr:cNvPr id="85" name="PTObj_DBranchDLine_1_6"/>
        <xdr:cNvCxnSpPr/>
      </xdr:nvCxnSpPr>
      <xdr:spPr bwMode="auto">
        <a:xfrm flipV="1">
          <a:off x="3352608" y="230949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29</xdr:row>
      <xdr:rowOff>156845</xdr:rowOff>
    </xdr:from>
    <xdr:to>
      <xdr:col>2</xdr:col>
      <xdr:colOff>125</xdr:colOff>
      <xdr:row>29</xdr:row>
      <xdr:rowOff>156845</xdr:rowOff>
    </xdr:to>
    <xdr:cxnSp macro="_xll.PtreeEvent_ObjectClick">
      <xdr:nvCxnSpPr>
        <xdr:cNvPr id="83" name="PTObj_DBranchHLine_1_5"/>
        <xdr:cNvCxnSpPr/>
      </xdr:nvCxnSpPr>
      <xdr:spPr bwMode="auto">
        <a:xfrm>
          <a:off x="1847659" y="4900295"/>
          <a:ext cx="1305241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25</xdr:row>
      <xdr:rowOff>151764</xdr:rowOff>
    </xdr:from>
    <xdr:to>
      <xdr:col>1</xdr:col>
      <xdr:colOff>228409</xdr:colOff>
      <xdr:row>29</xdr:row>
      <xdr:rowOff>156845</xdr:rowOff>
    </xdr:to>
    <xdr:cxnSp macro="_xll.PtreeEvent_ObjectClick">
      <xdr:nvCxnSpPr>
        <xdr:cNvPr id="82" name="PTObj_DBranchDLine_1_5"/>
        <xdr:cNvCxnSpPr/>
      </xdr:nvCxnSpPr>
      <xdr:spPr bwMode="auto">
        <a:xfrm>
          <a:off x="1695259" y="4247514"/>
          <a:ext cx="152400" cy="6527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21</xdr:row>
      <xdr:rowOff>156845</xdr:rowOff>
    </xdr:from>
    <xdr:to>
      <xdr:col>2</xdr:col>
      <xdr:colOff>125</xdr:colOff>
      <xdr:row>21</xdr:row>
      <xdr:rowOff>156845</xdr:rowOff>
    </xdr:to>
    <xdr:cxnSp macro="_xll.PtreeEvent_ObjectClick">
      <xdr:nvCxnSpPr>
        <xdr:cNvPr id="80" name="PTObj_DBranchHLine_1_4"/>
        <xdr:cNvCxnSpPr/>
      </xdr:nvCxnSpPr>
      <xdr:spPr bwMode="auto">
        <a:xfrm>
          <a:off x="1847659" y="3604895"/>
          <a:ext cx="1305241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21</xdr:row>
      <xdr:rowOff>156845</xdr:rowOff>
    </xdr:from>
    <xdr:to>
      <xdr:col>1</xdr:col>
      <xdr:colOff>228409</xdr:colOff>
      <xdr:row>25</xdr:row>
      <xdr:rowOff>151764</xdr:rowOff>
    </xdr:to>
    <xdr:cxnSp macro="_xll.PtreeEvent_ObjectClick">
      <xdr:nvCxnSpPr>
        <xdr:cNvPr id="79" name="PTObj_DBranchDLine_1_4"/>
        <xdr:cNvCxnSpPr/>
      </xdr:nvCxnSpPr>
      <xdr:spPr bwMode="auto">
        <a:xfrm flipV="1">
          <a:off x="1695259" y="3604895"/>
          <a:ext cx="152400" cy="6426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35</xdr:row>
      <xdr:rowOff>156845</xdr:rowOff>
    </xdr:from>
    <xdr:to>
      <xdr:col>2</xdr:col>
      <xdr:colOff>125</xdr:colOff>
      <xdr:row>35</xdr:row>
      <xdr:rowOff>156845</xdr:rowOff>
    </xdr:to>
    <xdr:cxnSp macro="_xll.PtreeEvent_ObjectClick">
      <xdr:nvCxnSpPr>
        <xdr:cNvPr id="77" name="PTObj_DBranchHLine_1_3"/>
        <xdr:cNvCxnSpPr/>
      </xdr:nvCxnSpPr>
      <xdr:spPr bwMode="auto">
        <a:xfrm>
          <a:off x="1847659" y="5871845"/>
          <a:ext cx="1305241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25</xdr:row>
      <xdr:rowOff>151764</xdr:rowOff>
    </xdr:from>
    <xdr:to>
      <xdr:col>1</xdr:col>
      <xdr:colOff>228409</xdr:colOff>
      <xdr:row>35</xdr:row>
      <xdr:rowOff>156845</xdr:rowOff>
    </xdr:to>
    <xdr:cxnSp macro="_xll.PtreeEvent_ObjectClick">
      <xdr:nvCxnSpPr>
        <xdr:cNvPr id="76" name="PTObj_DBranchDLine_1_3"/>
        <xdr:cNvCxnSpPr/>
      </xdr:nvCxnSpPr>
      <xdr:spPr bwMode="auto">
        <a:xfrm>
          <a:off x="1695259" y="4247514"/>
          <a:ext cx="152400" cy="16243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15</xdr:row>
      <xdr:rowOff>156845</xdr:rowOff>
    </xdr:from>
    <xdr:to>
      <xdr:col>2</xdr:col>
      <xdr:colOff>125</xdr:colOff>
      <xdr:row>15</xdr:row>
      <xdr:rowOff>156845</xdr:rowOff>
    </xdr:to>
    <xdr:cxnSp macro="_xll.PtreeEvent_ObjectClick">
      <xdr:nvCxnSpPr>
        <xdr:cNvPr id="74" name="PTObj_DBranchHLine_1_2"/>
        <xdr:cNvCxnSpPr/>
      </xdr:nvCxnSpPr>
      <xdr:spPr bwMode="auto">
        <a:xfrm>
          <a:off x="1847659" y="2633345"/>
          <a:ext cx="1305241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15</xdr:row>
      <xdr:rowOff>156845</xdr:rowOff>
    </xdr:from>
    <xdr:to>
      <xdr:col>1</xdr:col>
      <xdr:colOff>228409</xdr:colOff>
      <xdr:row>25</xdr:row>
      <xdr:rowOff>151764</xdr:rowOff>
    </xdr:to>
    <xdr:cxnSp macro="_xll.PtreeEvent_ObjectClick">
      <xdr:nvCxnSpPr>
        <xdr:cNvPr id="73" name="PTObj_DBranchDLine_1_2"/>
        <xdr:cNvCxnSpPr/>
      </xdr:nvCxnSpPr>
      <xdr:spPr bwMode="auto">
        <a:xfrm flipV="1">
          <a:off x="1695259" y="2633345"/>
          <a:ext cx="152400" cy="16141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177800</xdr:colOff>
      <xdr:row>25</xdr:row>
      <xdr:rowOff>156845</xdr:rowOff>
    </xdr:from>
    <xdr:to>
      <xdr:col>1</xdr:col>
      <xdr:colOff>127</xdr:colOff>
      <xdr:row>25</xdr:row>
      <xdr:rowOff>156845</xdr:rowOff>
    </xdr:to>
    <xdr:cxnSp macro="_xll.PtreeEvent_ObjectClick">
      <xdr:nvCxnSpPr>
        <xdr:cNvPr id="71" name="PTObj_DBranchHLine_1_1"/>
        <xdr:cNvCxnSpPr/>
      </xdr:nvCxnSpPr>
      <xdr:spPr bwMode="auto">
        <a:xfrm>
          <a:off x="177800" y="4252595"/>
          <a:ext cx="1441577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1</xdr:col>
      <xdr:colOff>127</xdr:colOff>
      <xdr:row>25</xdr:row>
      <xdr:rowOff>75882</xdr:rowOff>
    </xdr:from>
    <xdr:to>
      <xdr:col>1</xdr:col>
      <xdr:colOff>162052</xdr:colOff>
      <xdr:row>26</xdr:row>
      <xdr:rowOff>50482</xdr:rowOff>
    </xdr:to>
    <xdr:sp macro="_xll.PtreeEvent_ObjectClick" textlink="">
      <xdr:nvSpPr>
        <xdr:cNvPr id="58" name="PTObj_DNode_1_1"/>
        <xdr:cNvSpPr/>
      </xdr:nvSpPr>
      <xdr:spPr bwMode="auto">
        <a:xfrm>
          <a:off x="1619377" y="417163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126</xdr:colOff>
      <xdr:row>15</xdr:row>
      <xdr:rowOff>75882</xdr:rowOff>
    </xdr:from>
    <xdr:to>
      <xdr:col>2</xdr:col>
      <xdr:colOff>162052</xdr:colOff>
      <xdr:row>16</xdr:row>
      <xdr:rowOff>50482</xdr:rowOff>
    </xdr:to>
    <xdr:sp macro="_xll.PtreeEvent_ObjectClick" textlink="">
      <xdr:nvSpPr>
        <xdr:cNvPr id="59" name="PTObj_DNode_1_2"/>
        <xdr:cNvSpPr/>
      </xdr:nvSpPr>
      <xdr:spPr bwMode="auto">
        <a:xfrm>
          <a:off x="3152901" y="2552382"/>
          <a:ext cx="161926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126</xdr:colOff>
      <xdr:row>35</xdr:row>
      <xdr:rowOff>75882</xdr:rowOff>
    </xdr:from>
    <xdr:to>
      <xdr:col>2</xdr:col>
      <xdr:colOff>162052</xdr:colOff>
      <xdr:row>36</xdr:row>
      <xdr:rowOff>50482</xdr:rowOff>
    </xdr:to>
    <xdr:sp macro="_xll.PtreeEvent_ObjectClick" textlink="">
      <xdr:nvSpPr>
        <xdr:cNvPr id="60" name="PTObj_DNode_1_3"/>
        <xdr:cNvSpPr/>
      </xdr:nvSpPr>
      <xdr:spPr bwMode="auto">
        <a:xfrm>
          <a:off x="3152901" y="5790882"/>
          <a:ext cx="161926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126</xdr:colOff>
      <xdr:row>21</xdr:row>
      <xdr:rowOff>75882</xdr:rowOff>
    </xdr:from>
    <xdr:to>
      <xdr:col>2</xdr:col>
      <xdr:colOff>162052</xdr:colOff>
      <xdr:row>22</xdr:row>
      <xdr:rowOff>50482</xdr:rowOff>
    </xdr:to>
    <xdr:sp macro="_xll.PtreeEvent_ObjectClick" textlink="">
      <xdr:nvSpPr>
        <xdr:cNvPr id="61" name="PTObj_DNode_1_4"/>
        <xdr:cNvSpPr/>
      </xdr:nvSpPr>
      <xdr:spPr bwMode="auto">
        <a:xfrm>
          <a:off x="3152901" y="3523932"/>
          <a:ext cx="161926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126</xdr:colOff>
      <xdr:row>29</xdr:row>
      <xdr:rowOff>75882</xdr:rowOff>
    </xdr:from>
    <xdr:to>
      <xdr:col>2</xdr:col>
      <xdr:colOff>162052</xdr:colOff>
      <xdr:row>30</xdr:row>
      <xdr:rowOff>50482</xdr:rowOff>
    </xdr:to>
    <xdr:sp macro="_xll.PtreeEvent_ObjectClick" textlink="">
      <xdr:nvSpPr>
        <xdr:cNvPr id="62" name="PTObj_DNode_1_5"/>
        <xdr:cNvSpPr/>
      </xdr:nvSpPr>
      <xdr:spPr bwMode="auto">
        <a:xfrm>
          <a:off x="3152901" y="4819332"/>
          <a:ext cx="161926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13</xdr:row>
      <xdr:rowOff>75882</xdr:rowOff>
    </xdr:from>
    <xdr:to>
      <xdr:col>3</xdr:col>
      <xdr:colOff>162052</xdr:colOff>
      <xdr:row>14</xdr:row>
      <xdr:rowOff>50482</xdr:rowOff>
    </xdr:to>
    <xdr:sp macro="_xll.PtreeEvent_ObjectClick" textlink="">
      <xdr:nvSpPr>
        <xdr:cNvPr id="63" name="PTObj_DNode_1_6"/>
        <xdr:cNvSpPr/>
      </xdr:nvSpPr>
      <xdr:spPr bwMode="auto">
        <a:xfrm rot="-5400000">
          <a:off x="4610227" y="22285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17</xdr:row>
      <xdr:rowOff>75882</xdr:rowOff>
    </xdr:from>
    <xdr:to>
      <xdr:col>3</xdr:col>
      <xdr:colOff>162052</xdr:colOff>
      <xdr:row>18</xdr:row>
      <xdr:rowOff>50482</xdr:rowOff>
    </xdr:to>
    <xdr:sp macro="_xll.PtreeEvent_ObjectClick" textlink="">
      <xdr:nvSpPr>
        <xdr:cNvPr id="64" name="PTObj_DNode_1_7"/>
        <xdr:cNvSpPr/>
      </xdr:nvSpPr>
      <xdr:spPr bwMode="auto">
        <a:xfrm rot="-5400000">
          <a:off x="4610227" y="28762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23</xdr:row>
      <xdr:rowOff>75882</xdr:rowOff>
    </xdr:from>
    <xdr:to>
      <xdr:col>3</xdr:col>
      <xdr:colOff>162052</xdr:colOff>
      <xdr:row>24</xdr:row>
      <xdr:rowOff>50482</xdr:rowOff>
    </xdr:to>
    <xdr:sp macro="_xll.PtreeEvent_ObjectClick" textlink="">
      <xdr:nvSpPr>
        <xdr:cNvPr id="65" name="PTObj_DNode_1_8"/>
        <xdr:cNvSpPr/>
      </xdr:nvSpPr>
      <xdr:spPr bwMode="auto">
        <a:xfrm rot="-5400000">
          <a:off x="4610227" y="384778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19</xdr:row>
      <xdr:rowOff>75882</xdr:rowOff>
    </xdr:from>
    <xdr:to>
      <xdr:col>3</xdr:col>
      <xdr:colOff>162052</xdr:colOff>
      <xdr:row>20</xdr:row>
      <xdr:rowOff>50482</xdr:rowOff>
    </xdr:to>
    <xdr:sp macro="_xll.PtreeEvent_ObjectClick" textlink="">
      <xdr:nvSpPr>
        <xdr:cNvPr id="66" name="PTObj_DNode_1_9"/>
        <xdr:cNvSpPr/>
      </xdr:nvSpPr>
      <xdr:spPr bwMode="auto">
        <a:xfrm rot="-5400000">
          <a:off x="4610227" y="320008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31</xdr:row>
      <xdr:rowOff>75882</xdr:rowOff>
    </xdr:from>
    <xdr:to>
      <xdr:col>3</xdr:col>
      <xdr:colOff>162052</xdr:colOff>
      <xdr:row>32</xdr:row>
      <xdr:rowOff>50482</xdr:rowOff>
    </xdr:to>
    <xdr:sp macro="_xll.PtreeEvent_ObjectClick" textlink="">
      <xdr:nvSpPr>
        <xdr:cNvPr id="67" name="PTObj_DNode_1_10"/>
        <xdr:cNvSpPr/>
      </xdr:nvSpPr>
      <xdr:spPr bwMode="auto">
        <a:xfrm rot="-5400000">
          <a:off x="4610227" y="514318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27</xdr:row>
      <xdr:rowOff>75882</xdr:rowOff>
    </xdr:from>
    <xdr:to>
      <xdr:col>3</xdr:col>
      <xdr:colOff>162052</xdr:colOff>
      <xdr:row>28</xdr:row>
      <xdr:rowOff>50482</xdr:rowOff>
    </xdr:to>
    <xdr:sp macro="_xll.PtreeEvent_ObjectClick" textlink="">
      <xdr:nvSpPr>
        <xdr:cNvPr id="68" name="PTObj_DNode_1_11"/>
        <xdr:cNvSpPr/>
      </xdr:nvSpPr>
      <xdr:spPr bwMode="auto">
        <a:xfrm rot="-5400000">
          <a:off x="4610227" y="449548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37</xdr:row>
      <xdr:rowOff>75882</xdr:rowOff>
    </xdr:from>
    <xdr:to>
      <xdr:col>3</xdr:col>
      <xdr:colOff>162052</xdr:colOff>
      <xdr:row>38</xdr:row>
      <xdr:rowOff>50482</xdr:rowOff>
    </xdr:to>
    <xdr:sp macro="_xll.PtreeEvent_ObjectClick" textlink="">
      <xdr:nvSpPr>
        <xdr:cNvPr id="69" name="PTObj_DNode_1_12"/>
        <xdr:cNvSpPr/>
      </xdr:nvSpPr>
      <xdr:spPr bwMode="auto">
        <a:xfrm rot="-5400000">
          <a:off x="4610227" y="61147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33</xdr:row>
      <xdr:rowOff>75882</xdr:rowOff>
    </xdr:from>
    <xdr:to>
      <xdr:col>3</xdr:col>
      <xdr:colOff>162052</xdr:colOff>
      <xdr:row>34</xdr:row>
      <xdr:rowOff>50482</xdr:rowOff>
    </xdr:to>
    <xdr:sp macro="_xll.PtreeEvent_ObjectClick" textlink="">
      <xdr:nvSpPr>
        <xdr:cNvPr id="70" name="PTObj_DNode_1_13"/>
        <xdr:cNvSpPr/>
      </xdr:nvSpPr>
      <xdr:spPr bwMode="auto">
        <a:xfrm rot="-5400000">
          <a:off x="4610227" y="54670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207225</xdr:colOff>
      <xdr:row>25</xdr:row>
      <xdr:rowOff>56923</xdr:rowOff>
    </xdr:from>
    <xdr:ext cx="615400" cy="199843"/>
    <xdr:sp macro="_xll.PtreeEvent_ObjectClick" textlink="">
      <xdr:nvSpPr>
        <xdr:cNvPr id="72" name="PTObj_DBranchName_1_1"/>
        <xdr:cNvSpPr txBox="1"/>
      </xdr:nvSpPr>
      <xdr:spPr>
        <a:xfrm>
          <a:off x="207225" y="4819423"/>
          <a:ext cx="615400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Tree for EVPI</a:t>
          </a:r>
        </a:p>
      </xdr:txBody>
    </xdr:sp>
    <xdr:clientData/>
  </xdr:oneCellAnchor>
  <xdr:oneCellAnchor>
    <xdr:from>
      <xdr:col>1</xdr:col>
      <xdr:colOff>258247</xdr:colOff>
      <xdr:row>15</xdr:row>
      <xdr:rowOff>56923</xdr:rowOff>
    </xdr:from>
    <xdr:ext cx="260631" cy="199843"/>
    <xdr:sp macro="_xll.PtreeEvent_ObjectClick" textlink="">
      <xdr:nvSpPr>
        <xdr:cNvPr id="75" name="PTObj_DBranchName_1_2"/>
        <xdr:cNvSpPr txBox="1"/>
      </xdr:nvSpPr>
      <xdr:spPr>
        <a:xfrm>
          <a:off x="1877497" y="2914423"/>
          <a:ext cx="260631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Mild</a:t>
          </a:r>
        </a:p>
      </xdr:txBody>
    </xdr:sp>
    <xdr:clientData/>
  </xdr:oneCellAnchor>
  <xdr:oneCellAnchor>
    <xdr:from>
      <xdr:col>1</xdr:col>
      <xdr:colOff>258342</xdr:colOff>
      <xdr:row>35</xdr:row>
      <xdr:rowOff>56923</xdr:rowOff>
    </xdr:from>
    <xdr:ext cx="354120" cy="199843"/>
    <xdr:sp macro="_xll.PtreeEvent_ObjectClick" textlink="">
      <xdr:nvSpPr>
        <xdr:cNvPr id="78" name="PTObj_DBranchName_1_3"/>
        <xdr:cNvSpPr txBox="1"/>
      </xdr:nvSpPr>
      <xdr:spPr>
        <a:xfrm>
          <a:off x="1877592" y="6724423"/>
          <a:ext cx="354120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Severe</a:t>
          </a:r>
        </a:p>
      </xdr:txBody>
    </xdr:sp>
    <xdr:clientData/>
  </xdr:oneCellAnchor>
  <xdr:oneCellAnchor>
    <xdr:from>
      <xdr:col>1</xdr:col>
      <xdr:colOff>257657</xdr:colOff>
      <xdr:row>21</xdr:row>
      <xdr:rowOff>56923</xdr:rowOff>
    </xdr:from>
    <xdr:ext cx="383831" cy="199843"/>
    <xdr:sp macro="_xll.PtreeEvent_ObjectClick" textlink="">
      <xdr:nvSpPr>
        <xdr:cNvPr id="81" name="PTObj_DBranchName_1_4"/>
        <xdr:cNvSpPr txBox="1"/>
      </xdr:nvSpPr>
      <xdr:spPr>
        <a:xfrm>
          <a:off x="1876907" y="4057423"/>
          <a:ext cx="383831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Normal</a:t>
          </a:r>
        </a:p>
      </xdr:txBody>
    </xdr:sp>
    <xdr:clientData/>
  </xdr:oneCellAnchor>
  <xdr:oneCellAnchor>
    <xdr:from>
      <xdr:col>1</xdr:col>
      <xdr:colOff>258146</xdr:colOff>
      <xdr:row>29</xdr:row>
      <xdr:rowOff>56923</xdr:rowOff>
    </xdr:from>
    <xdr:ext cx="881385" cy="199843"/>
    <xdr:sp macro="_xll.PtreeEvent_ObjectClick" textlink="">
      <xdr:nvSpPr>
        <xdr:cNvPr id="84" name="PTObj_DBranchName_1_5"/>
        <xdr:cNvSpPr txBox="1"/>
      </xdr:nvSpPr>
      <xdr:spPr>
        <a:xfrm>
          <a:off x="1877396" y="5581423"/>
          <a:ext cx="88138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Colder than normal</a:t>
          </a:r>
        </a:p>
      </xdr:txBody>
    </xdr:sp>
    <xdr:clientData/>
  </xdr:oneCellAnchor>
  <xdr:oneCellAnchor>
    <xdr:from>
      <xdr:col>2</xdr:col>
      <xdr:colOff>257159</xdr:colOff>
      <xdr:row>13</xdr:row>
      <xdr:rowOff>57797</xdr:rowOff>
    </xdr:from>
    <xdr:ext cx="194451" cy="198096"/>
    <xdr:sp macro="_xll.PtreeEvent_ObjectClick" textlink="">
      <xdr:nvSpPr>
        <xdr:cNvPr id="87" name="PTObj_DBranchName_1_6"/>
        <xdr:cNvSpPr txBox="1"/>
      </xdr:nvSpPr>
      <xdr:spPr>
        <a:xfrm>
          <a:off x="3533759" y="2534297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257002</xdr:colOff>
      <xdr:row>17</xdr:row>
      <xdr:rowOff>56923</xdr:rowOff>
    </xdr:from>
    <xdr:ext cx="215605" cy="199843"/>
    <xdr:sp macro="_xll.PtreeEvent_ObjectClick" textlink="">
      <xdr:nvSpPr>
        <xdr:cNvPr id="90" name="PTObj_DBranchName_1_7"/>
        <xdr:cNvSpPr txBox="1"/>
      </xdr:nvSpPr>
      <xdr:spPr>
        <a:xfrm>
          <a:off x="3533602" y="3295423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2</xdr:col>
      <xdr:colOff>257002</xdr:colOff>
      <xdr:row>23</xdr:row>
      <xdr:rowOff>56923</xdr:rowOff>
    </xdr:from>
    <xdr:ext cx="215605" cy="199843"/>
    <xdr:sp macro="_xll.PtreeEvent_ObjectClick" textlink="">
      <xdr:nvSpPr>
        <xdr:cNvPr id="93" name="PTObj_DBranchName_1_8"/>
        <xdr:cNvSpPr txBox="1"/>
      </xdr:nvSpPr>
      <xdr:spPr>
        <a:xfrm>
          <a:off x="3533602" y="4438423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2</xdr:col>
      <xdr:colOff>257159</xdr:colOff>
      <xdr:row>19</xdr:row>
      <xdr:rowOff>57797</xdr:rowOff>
    </xdr:from>
    <xdr:ext cx="194451" cy="198096"/>
    <xdr:sp macro="_xll.PtreeEvent_ObjectClick" textlink="">
      <xdr:nvSpPr>
        <xdr:cNvPr id="96" name="PTObj_DBranchName_1_9"/>
        <xdr:cNvSpPr txBox="1"/>
      </xdr:nvSpPr>
      <xdr:spPr>
        <a:xfrm>
          <a:off x="3533759" y="3677297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257002</xdr:colOff>
      <xdr:row>31</xdr:row>
      <xdr:rowOff>56923</xdr:rowOff>
    </xdr:from>
    <xdr:ext cx="215605" cy="199843"/>
    <xdr:sp macro="_xll.PtreeEvent_ObjectClick" textlink="">
      <xdr:nvSpPr>
        <xdr:cNvPr id="99" name="PTObj_DBranchName_1_10"/>
        <xdr:cNvSpPr txBox="1"/>
      </xdr:nvSpPr>
      <xdr:spPr>
        <a:xfrm>
          <a:off x="3533602" y="5962423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2</xdr:col>
      <xdr:colOff>257159</xdr:colOff>
      <xdr:row>27</xdr:row>
      <xdr:rowOff>57797</xdr:rowOff>
    </xdr:from>
    <xdr:ext cx="194451" cy="198096"/>
    <xdr:sp macro="_xll.PtreeEvent_ObjectClick" textlink="">
      <xdr:nvSpPr>
        <xdr:cNvPr id="102" name="PTObj_DBranchName_1_11"/>
        <xdr:cNvSpPr txBox="1"/>
      </xdr:nvSpPr>
      <xdr:spPr>
        <a:xfrm>
          <a:off x="3533759" y="5201297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257002</xdr:colOff>
      <xdr:row>37</xdr:row>
      <xdr:rowOff>56923</xdr:rowOff>
    </xdr:from>
    <xdr:ext cx="215605" cy="199843"/>
    <xdr:sp macro="_xll.PtreeEvent_ObjectClick" textlink="">
      <xdr:nvSpPr>
        <xdr:cNvPr id="105" name="PTObj_DBranchName_1_12"/>
        <xdr:cNvSpPr txBox="1"/>
      </xdr:nvSpPr>
      <xdr:spPr>
        <a:xfrm>
          <a:off x="3533602" y="7105423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2</xdr:col>
      <xdr:colOff>257159</xdr:colOff>
      <xdr:row>33</xdr:row>
      <xdr:rowOff>57797</xdr:rowOff>
    </xdr:from>
    <xdr:ext cx="194451" cy="198096"/>
    <xdr:sp macro="_xll.PtreeEvent_ObjectClick" textlink="">
      <xdr:nvSpPr>
        <xdr:cNvPr id="108" name="PTObj_DBranchName_1_13"/>
        <xdr:cNvSpPr txBox="1"/>
      </xdr:nvSpPr>
      <xdr:spPr>
        <a:xfrm>
          <a:off x="3533759" y="6344297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>
    <xdr:from>
      <xdr:col>3</xdr:col>
      <xdr:colOff>1320801</xdr:colOff>
      <xdr:row>19</xdr:row>
      <xdr:rowOff>63499</xdr:rowOff>
    </xdr:from>
    <xdr:to>
      <xdr:col>7</xdr:col>
      <xdr:colOff>1038226</xdr:colOff>
      <xdr:row>38</xdr:row>
      <xdr:rowOff>47624</xdr:rowOff>
    </xdr:to>
    <xdr:sp macro="" textlink="">
      <xdr:nvSpPr>
        <xdr:cNvPr id="109" name="TextBox 108"/>
        <xdr:cNvSpPr txBox="1"/>
      </xdr:nvSpPr>
      <xdr:spPr>
        <a:xfrm>
          <a:off x="6054726" y="3682999"/>
          <a:ext cx="5822950" cy="3603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Part a: </a:t>
          </a:r>
          <a:r>
            <a:rPr lang="en-US" sz="1100"/>
            <a:t>From cell G9, the homeowner is willing to pay no more than $464.85 for the pump when x=0.10.
</a:t>
          </a:r>
          <a:r>
            <a:rPr lang="en-US" sz="1100" b="1"/>
            <a:t>Part b: </a:t>
          </a:r>
          <a:r>
            <a:rPr lang="en-US" sz="1100"/>
            <a:t>EMV(Don't purchase heat pump) = 5*(420*0.2*(1-x) + 590*0.5*(1-x) + 720*0.3*(1-x) + 900*x) = 1,525x + 2,975. EMV(Purchase heat pump) = 5*(358*0.2*(1-x) + 503*0.5*(1-x) + 612*0.3*(1-x) + 765*x) = 1,291.5x + 2,533.50. So, we want to find the values of x that make the following statement true:
EMV(Don't purchase heat pump) - EMV(Purchase heat pump) &gt; $500
or (1,525x + 2,975) - (1,291.5x + 2,533.5) &gt; 500
or  233.5x &gt; 58.5
or  x &gt; 0.2505 or about 25%.
Thus, the value of x must be at least 25.05% before the homeowner decides it is economically worthwhile to install the heat pump.
</a:t>
          </a:r>
          <a:r>
            <a:rPr lang="en-US" sz="1100" b="1"/>
            <a:t>Part c: </a:t>
          </a:r>
          <a:r>
            <a:rPr lang="en-US" sz="1100"/>
            <a:t>The expected value of perfect information when x=0.10 is shown in yellow.  
</a:t>
          </a:r>
        </a:p>
      </xdr:txBody>
    </xdr:sp>
    <xdr:clientData/>
  </xdr:twoCellAnchor>
  <xdr:twoCellAnchor>
    <xdr:from>
      <xdr:col>7</xdr:col>
      <xdr:colOff>749300</xdr:colOff>
      <xdr:row>6</xdr:row>
      <xdr:rowOff>152400</xdr:rowOff>
    </xdr:from>
    <xdr:to>
      <xdr:col>9</xdr:col>
      <xdr:colOff>463550</xdr:colOff>
      <xdr:row>9</xdr:row>
      <xdr:rowOff>132080</xdr:rowOff>
    </xdr:to>
    <xdr:sp macro="" textlink="">
      <xdr:nvSpPr>
        <xdr:cNvPr id="110" name="TextBox 109"/>
        <xdr:cNvSpPr txBox="1"/>
      </xdr:nvSpPr>
      <xdr:spPr>
        <a:xfrm>
          <a:off x="11379200" y="1143000"/>
          <a:ext cx="1606550" cy="47498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doesn't include the cost of the pump.</a:t>
          </a:r>
        </a:p>
      </xdr:txBody>
    </xdr:sp>
    <xdr:clientData/>
  </xdr:twoCellAnchor>
  <xdr:twoCellAnchor>
    <xdr:from>
      <xdr:col>5</xdr:col>
      <xdr:colOff>508000</xdr:colOff>
      <xdr:row>9</xdr:row>
      <xdr:rowOff>114300</xdr:rowOff>
    </xdr:from>
    <xdr:to>
      <xdr:col>6</xdr:col>
      <xdr:colOff>203200</xdr:colOff>
      <xdr:row>11</xdr:row>
      <xdr:rowOff>50800</xdr:rowOff>
    </xdr:to>
    <xdr:sp macro="" textlink="">
      <xdr:nvSpPr>
        <xdr:cNvPr id="111" name="TextBox 110"/>
        <xdr:cNvSpPr txBox="1"/>
      </xdr:nvSpPr>
      <xdr:spPr>
        <a:xfrm>
          <a:off x="8521700" y="1600200"/>
          <a:ext cx="1028700" cy="2667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Probability x</a:t>
          </a:r>
        </a:p>
      </xdr:txBody>
    </xdr:sp>
    <xdr:clientData/>
  </xdr:twoCellAnchor>
  <xdr:twoCellAnchor>
    <xdr:from>
      <xdr:col>7</xdr:col>
      <xdr:colOff>123825</xdr:colOff>
      <xdr:row>7</xdr:row>
      <xdr:rowOff>104775</xdr:rowOff>
    </xdr:from>
    <xdr:to>
      <xdr:col>7</xdr:col>
      <xdr:colOff>600075</xdr:colOff>
      <xdr:row>7</xdr:row>
      <xdr:rowOff>106363</xdr:rowOff>
    </xdr:to>
    <xdr:cxnSp macro="">
      <xdr:nvCxnSpPr>
        <xdr:cNvPr id="113" name="Straight Arrow Connector 112"/>
        <xdr:cNvCxnSpPr/>
      </xdr:nvCxnSpPr>
      <xdr:spPr bwMode="auto">
        <a:xfrm rot="10800000">
          <a:off x="10963275" y="1438275"/>
          <a:ext cx="4762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4</xdr:col>
      <xdr:colOff>1304925</xdr:colOff>
      <xdr:row>8</xdr:row>
      <xdr:rowOff>133350</xdr:rowOff>
    </xdr:from>
    <xdr:to>
      <xdr:col>5</xdr:col>
      <xdr:colOff>381000</xdr:colOff>
      <xdr:row>10</xdr:row>
      <xdr:rowOff>19050</xdr:rowOff>
    </xdr:to>
    <xdr:cxnSp macro="">
      <xdr:nvCxnSpPr>
        <xdr:cNvPr id="115" name="Straight Arrow Connector 114"/>
        <xdr:cNvCxnSpPr/>
      </xdr:nvCxnSpPr>
      <xdr:spPr bwMode="auto">
        <a:xfrm rot="10800000">
          <a:off x="7448550" y="1657350"/>
          <a:ext cx="1162050" cy="2667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3"/>
  <sheetViews>
    <sheetView workbookViewId="0"/>
  </sheetViews>
  <sheetFormatPr defaultRowHeight="15" x14ac:dyDescent="0.25"/>
  <cols>
    <col min="1" max="256" width="15.7109375" style="1" customWidth="1"/>
    <col min="257" max="16384" width="9.140625" style="1"/>
  </cols>
  <sheetData>
    <row r="1" spans="1:16" x14ac:dyDescent="0.25">
      <c r="A1" s="1" t="s">
        <v>16</v>
      </c>
      <c r="B1" s="1" t="s">
        <v>36</v>
      </c>
      <c r="E1" s="1" t="s">
        <v>58</v>
      </c>
      <c r="F1" s="1">
        <v>3</v>
      </c>
      <c r="H1" s="1" t="s">
        <v>64</v>
      </c>
      <c r="K1" s="1" t="s">
        <v>69</v>
      </c>
      <c r="L1" s="1">
        <v>0</v>
      </c>
    </row>
    <row r="2" spans="1:16" x14ac:dyDescent="0.25">
      <c r="A2" s="1" t="s">
        <v>17</v>
      </c>
      <c r="B2" s="1" t="e">
        <f>'Decision Tree'!#REF!</f>
        <v>#REF!</v>
      </c>
      <c r="E2" s="1" t="s">
        <v>59</v>
      </c>
      <c r="F2" s="1">
        <f>_xll.PTreeEvaluate5(B3,$L$11:$L$23,$J$11:$J$23,$K$11:$K$23,$N$11:$N$23,$G$11:$G$23,,L1)</f>
        <v>13249921</v>
      </c>
    </row>
    <row r="3" spans="1:16" x14ac:dyDescent="0.25">
      <c r="A3" s="1" t="s">
        <v>18</v>
      </c>
      <c r="B3" s="1" t="s">
        <v>73</v>
      </c>
      <c r="E3" s="1" t="s">
        <v>60</v>
      </c>
      <c r="F3" s="2" t="s">
        <v>74</v>
      </c>
      <c r="H3" s="1" t="s">
        <v>65</v>
      </c>
    </row>
    <row r="4" spans="1:16" x14ac:dyDescent="0.25">
      <c r="A4" s="1" t="s">
        <v>19</v>
      </c>
      <c r="B4" s="1" t="s">
        <v>35</v>
      </c>
      <c r="E4" s="1" t="s">
        <v>61</v>
      </c>
      <c r="F4" s="2" t="s">
        <v>75</v>
      </c>
      <c r="H4" s="1" t="s">
        <v>66</v>
      </c>
    </row>
    <row r="5" spans="1:16" x14ac:dyDescent="0.25">
      <c r="A5" s="1" t="s">
        <v>20</v>
      </c>
      <c r="B5" s="1">
        <v>0</v>
      </c>
      <c r="E5" s="1" t="s">
        <v>62</v>
      </c>
      <c r="F5" s="2" t="s">
        <v>75</v>
      </c>
      <c r="H5" s="1" t="s">
        <v>67</v>
      </c>
    </row>
    <row r="6" spans="1:16" x14ac:dyDescent="0.25">
      <c r="A6" s="1" t="s">
        <v>21</v>
      </c>
      <c r="E6" s="1" t="s">
        <v>63</v>
      </c>
      <c r="F6" s="2" t="s">
        <v>76</v>
      </c>
      <c r="H6" s="1" t="s">
        <v>68</v>
      </c>
    </row>
    <row r="7" spans="1:16" x14ac:dyDescent="0.25">
      <c r="A7" s="1" t="s">
        <v>57</v>
      </c>
    </row>
    <row r="8" spans="1:16" x14ac:dyDescent="0.25">
      <c r="A8" s="1" t="s">
        <v>22</v>
      </c>
      <c r="B8" s="1">
        <v>13</v>
      </c>
    </row>
    <row r="10" spans="1:16" x14ac:dyDescent="0.25">
      <c r="A10" s="1" t="s">
        <v>70</v>
      </c>
      <c r="B10" s="1" t="s">
        <v>71</v>
      </c>
      <c r="C10" s="1" t="s">
        <v>23</v>
      </c>
      <c r="D10" s="1" t="s">
        <v>24</v>
      </c>
      <c r="E10" s="1" t="s">
        <v>25</v>
      </c>
      <c r="F10" s="1" t="s">
        <v>26</v>
      </c>
      <c r="G10" s="1" t="s">
        <v>27</v>
      </c>
      <c r="H10" s="1" t="s">
        <v>28</v>
      </c>
      <c r="I10" s="1" t="s">
        <v>29</v>
      </c>
      <c r="J10" s="1" t="s">
        <v>30</v>
      </c>
      <c r="K10" s="1" t="s">
        <v>31</v>
      </c>
      <c r="L10" s="1" t="s">
        <v>18</v>
      </c>
      <c r="M10" s="1" t="s">
        <v>32</v>
      </c>
      <c r="N10" s="1" t="s">
        <v>33</v>
      </c>
      <c r="O10" s="1" t="s">
        <v>34</v>
      </c>
      <c r="P10" s="1" t="s">
        <v>72</v>
      </c>
    </row>
    <row r="11" spans="1:16" x14ac:dyDescent="0.25">
      <c r="A11" s="1">
        <f>'Decision Tree'!$B$27</f>
        <v>3099.2000000000003</v>
      </c>
      <c r="B11" s="1" t="str">
        <f>B1</f>
        <v>Tree for EVPI</v>
      </c>
      <c r="C11" s="1">
        <v>0</v>
      </c>
      <c r="J11" s="1">
        <f>'Decision Tree'!$A$27</f>
        <v>0</v>
      </c>
      <c r="K11" s="1">
        <f>'Decision Tree'!$A$26</f>
        <v>0</v>
      </c>
      <c r="L11" s="1" t="s">
        <v>39</v>
      </c>
      <c r="M11" s="1">
        <v>0</v>
      </c>
      <c r="O11" s="1" t="str">
        <f>'Decision Tree'!$B$26</f>
        <v>Weather</v>
      </c>
    </row>
    <row r="12" spans="1:16" x14ac:dyDescent="0.25">
      <c r="A12" s="1">
        <f>'Decision Tree'!$C$17</f>
        <v>2100</v>
      </c>
      <c r="B12" s="1" t="s">
        <v>1</v>
      </c>
      <c r="C12" s="1">
        <v>0</v>
      </c>
      <c r="I12" s="1" t="s">
        <v>38</v>
      </c>
      <c r="J12" s="1">
        <f>'Decision Tree'!$B$17</f>
        <v>0</v>
      </c>
      <c r="K12" s="1">
        <f>'Decision Tree'!$B$16</f>
        <v>0.18000000000000002</v>
      </c>
      <c r="L12" s="1" t="s">
        <v>44</v>
      </c>
      <c r="M12" s="1">
        <v>0</v>
      </c>
      <c r="O12" s="1" t="str">
        <f>'Decision Tree'!$C$16</f>
        <v>Purchase pump?</v>
      </c>
    </row>
    <row r="13" spans="1:16" x14ac:dyDescent="0.25">
      <c r="A13" s="1">
        <f>'Decision Tree'!$C$37</f>
        <v>4325</v>
      </c>
      <c r="B13" s="1" t="s">
        <v>4</v>
      </c>
      <c r="C13" s="1">
        <v>0</v>
      </c>
      <c r="I13" s="1" t="s">
        <v>38</v>
      </c>
      <c r="J13" s="1">
        <f>'Decision Tree'!$B$37</f>
        <v>0</v>
      </c>
      <c r="K13" s="1">
        <f>'Decision Tree'!$B$36</f>
        <v>0.1</v>
      </c>
      <c r="L13" s="1" t="s">
        <v>52</v>
      </c>
      <c r="M13" s="1">
        <v>0</v>
      </c>
      <c r="O13" s="1" t="str">
        <f>'Decision Tree'!$C$36</f>
        <v>Purchase pump?</v>
      </c>
    </row>
    <row r="14" spans="1:16" x14ac:dyDescent="0.25">
      <c r="A14" s="1">
        <f>'Decision Tree'!$C$23</f>
        <v>2950</v>
      </c>
      <c r="B14" s="1" t="s">
        <v>40</v>
      </c>
      <c r="C14" s="1">
        <v>0</v>
      </c>
      <c r="I14" s="1" t="s">
        <v>38</v>
      </c>
      <c r="J14" s="1">
        <f>'Decision Tree'!$B$23</f>
        <v>0</v>
      </c>
      <c r="K14" s="1">
        <f>'Decision Tree'!$B$22</f>
        <v>0.45</v>
      </c>
      <c r="L14" s="1" t="s">
        <v>48</v>
      </c>
      <c r="M14" s="1">
        <v>0</v>
      </c>
      <c r="O14" s="1" t="str">
        <f>'Decision Tree'!$C$22</f>
        <v>Purchase pump?</v>
      </c>
    </row>
    <row r="15" spans="1:16" x14ac:dyDescent="0.25">
      <c r="A15" s="1">
        <f>'Decision Tree'!$C$31</f>
        <v>3560</v>
      </c>
      <c r="B15" s="1" t="s">
        <v>41</v>
      </c>
      <c r="C15" s="1">
        <v>0</v>
      </c>
      <c r="I15" s="1" t="s">
        <v>38</v>
      </c>
      <c r="J15" s="1">
        <f>'Decision Tree'!$B$31</f>
        <v>0</v>
      </c>
      <c r="K15" s="1">
        <f>'Decision Tree'!$B$30</f>
        <v>0.27</v>
      </c>
      <c r="L15" s="1" t="s">
        <v>50</v>
      </c>
      <c r="M15" s="1">
        <v>0</v>
      </c>
      <c r="O15" s="1" t="str">
        <f>'Decision Tree'!$C$30</f>
        <v>Purchase pump?</v>
      </c>
    </row>
    <row r="16" spans="1:16" x14ac:dyDescent="0.25">
      <c r="A16" s="1">
        <f>'Decision Tree'!$D$15</f>
        <v>2100</v>
      </c>
      <c r="B16" s="1" t="s">
        <v>45</v>
      </c>
      <c r="C16" s="1">
        <v>0</v>
      </c>
      <c r="H16" s="1" t="s">
        <v>38</v>
      </c>
      <c r="I16" s="1" t="s">
        <v>38</v>
      </c>
      <c r="J16" s="3">
        <f>'Decision Tree'!$C$15</f>
        <v>2100</v>
      </c>
      <c r="L16" s="1" t="s">
        <v>43</v>
      </c>
      <c r="M16" s="1">
        <v>0</v>
      </c>
    </row>
    <row r="17" spans="1:13" x14ac:dyDescent="0.25">
      <c r="A17" s="1">
        <f>'Decision Tree'!$D$19</f>
        <v>2290</v>
      </c>
      <c r="B17" s="1" t="s">
        <v>46</v>
      </c>
      <c r="C17" s="1">
        <v>0</v>
      </c>
      <c r="H17" s="1" t="s">
        <v>38</v>
      </c>
      <c r="I17" s="1" t="s">
        <v>38</v>
      </c>
      <c r="J17" s="3">
        <f>'Decision Tree'!$C$19</f>
        <v>2290</v>
      </c>
      <c r="L17" s="1" t="s">
        <v>43</v>
      </c>
      <c r="M17" s="1">
        <v>0</v>
      </c>
    </row>
    <row r="18" spans="1:13" x14ac:dyDescent="0.25">
      <c r="A18" s="1">
        <f>'Decision Tree'!$D$25</f>
        <v>3015</v>
      </c>
      <c r="B18" s="1" t="s">
        <v>46</v>
      </c>
      <c r="C18" s="1">
        <v>0</v>
      </c>
      <c r="H18" s="1" t="s">
        <v>38</v>
      </c>
      <c r="I18" s="1" t="s">
        <v>38</v>
      </c>
      <c r="J18" s="3">
        <f>'Decision Tree'!$C$25</f>
        <v>3015</v>
      </c>
      <c r="L18" s="1" t="s">
        <v>47</v>
      </c>
      <c r="M18" s="1">
        <v>0</v>
      </c>
    </row>
    <row r="19" spans="1:13" x14ac:dyDescent="0.25">
      <c r="A19" s="1">
        <f>'Decision Tree'!$D$21</f>
        <v>2950</v>
      </c>
      <c r="B19" s="1" t="s">
        <v>45</v>
      </c>
      <c r="C19" s="1">
        <v>0</v>
      </c>
      <c r="H19" s="1" t="s">
        <v>38</v>
      </c>
      <c r="I19" s="1" t="s">
        <v>38</v>
      </c>
      <c r="J19" s="3">
        <f>'Decision Tree'!$C$21</f>
        <v>2950</v>
      </c>
      <c r="L19" s="1" t="s">
        <v>47</v>
      </c>
      <c r="M19" s="1">
        <v>0</v>
      </c>
    </row>
    <row r="20" spans="1:13" x14ac:dyDescent="0.25">
      <c r="A20" s="1">
        <f>'Decision Tree'!$D$33</f>
        <v>3560</v>
      </c>
      <c r="B20" s="1" t="s">
        <v>46</v>
      </c>
      <c r="C20" s="1">
        <v>0</v>
      </c>
      <c r="H20" s="1" t="s">
        <v>38</v>
      </c>
      <c r="I20" s="1" t="s">
        <v>38</v>
      </c>
      <c r="J20" s="3">
        <f>'Decision Tree'!$C$33</f>
        <v>3560</v>
      </c>
      <c r="L20" s="1" t="s">
        <v>49</v>
      </c>
      <c r="M20" s="1">
        <v>0</v>
      </c>
    </row>
    <row r="21" spans="1:13" x14ac:dyDescent="0.25">
      <c r="A21" s="1">
        <f>'Decision Tree'!$D$29</f>
        <v>3600</v>
      </c>
      <c r="B21" s="1" t="s">
        <v>45</v>
      </c>
      <c r="C21" s="1">
        <v>0</v>
      </c>
      <c r="H21" s="1" t="s">
        <v>38</v>
      </c>
      <c r="I21" s="1" t="s">
        <v>38</v>
      </c>
      <c r="J21" s="3">
        <f>'Decision Tree'!$C$29</f>
        <v>3600</v>
      </c>
      <c r="L21" s="1" t="s">
        <v>49</v>
      </c>
      <c r="M21" s="1">
        <v>0</v>
      </c>
    </row>
    <row r="22" spans="1:13" x14ac:dyDescent="0.25">
      <c r="A22" s="1">
        <f>'Decision Tree'!$D$39</f>
        <v>4325</v>
      </c>
      <c r="B22" s="1" t="s">
        <v>46</v>
      </c>
      <c r="C22" s="1">
        <v>0</v>
      </c>
      <c r="H22" s="1" t="s">
        <v>38</v>
      </c>
      <c r="I22" s="1" t="s">
        <v>38</v>
      </c>
      <c r="J22" s="3">
        <f>'Decision Tree'!$C$39</f>
        <v>4325</v>
      </c>
      <c r="L22" s="1" t="s">
        <v>51</v>
      </c>
      <c r="M22" s="1">
        <v>0</v>
      </c>
    </row>
    <row r="23" spans="1:13" x14ac:dyDescent="0.25">
      <c r="A23" s="1">
        <f>'Decision Tree'!$D$35</f>
        <v>4500</v>
      </c>
      <c r="B23" s="1" t="s">
        <v>45</v>
      </c>
      <c r="C23" s="1">
        <v>0</v>
      </c>
      <c r="H23" s="1" t="s">
        <v>38</v>
      </c>
      <c r="I23" s="1" t="s">
        <v>38</v>
      </c>
      <c r="J23" s="3">
        <f>'Decision Tree'!$C$35</f>
        <v>4500</v>
      </c>
      <c r="L23" s="1" t="s">
        <v>51</v>
      </c>
      <c r="M23" s="1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03"/>
  <sheetViews>
    <sheetView tabSelected="1" zoomScaleNormal="100" workbookViewId="0"/>
  </sheetViews>
  <sheetFormatPr defaultRowHeight="15" x14ac:dyDescent="0.25"/>
  <cols>
    <col min="1" max="1" width="24.28515625" style="5" customWidth="1"/>
    <col min="2" max="2" width="24.85546875" style="5" customWidth="1"/>
    <col min="3" max="3" width="21.85546875" style="5" customWidth="1"/>
    <col min="4" max="4" width="21.140625" style="5" customWidth="1"/>
    <col min="5" max="5" width="31.28515625" style="5" customWidth="1"/>
    <col min="6" max="6" width="20" style="5" customWidth="1"/>
    <col min="7" max="8" width="19.140625" style="5" customWidth="1"/>
    <col min="9" max="16384" width="9.140625" style="5"/>
  </cols>
  <sheetData>
    <row r="1" spans="1:7" x14ac:dyDescent="0.25">
      <c r="A1" s="4" t="s">
        <v>13</v>
      </c>
    </row>
    <row r="2" spans="1:7" x14ac:dyDescent="0.25">
      <c r="A2" s="4"/>
    </row>
    <row r="3" spans="1:7" x14ac:dyDescent="0.25">
      <c r="A3" s="4" t="s">
        <v>14</v>
      </c>
      <c r="B3" s="6">
        <v>500</v>
      </c>
    </row>
    <row r="4" spans="1:7" x14ac:dyDescent="0.25">
      <c r="A4" s="4"/>
    </row>
    <row r="5" spans="1:7" x14ac:dyDescent="0.25">
      <c r="B5" s="5" t="s">
        <v>5</v>
      </c>
    </row>
    <row r="6" spans="1:7" x14ac:dyDescent="0.25">
      <c r="A6" s="1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10</v>
      </c>
      <c r="G6" s="7" t="s">
        <v>11</v>
      </c>
    </row>
    <row r="7" spans="1:7" x14ac:dyDescent="0.25">
      <c r="A7" s="5" t="s">
        <v>7</v>
      </c>
      <c r="B7" s="8">
        <v>420</v>
      </c>
      <c r="C7" s="8">
        <v>590</v>
      </c>
      <c r="D7" s="8">
        <v>720</v>
      </c>
      <c r="E7" s="8">
        <v>900</v>
      </c>
      <c r="F7" s="9">
        <f>SUMPRODUCT(B7:E7,$B$9:$E$9)</f>
        <v>625.5</v>
      </c>
      <c r="G7" s="9">
        <f>5*F7</f>
        <v>3127.5</v>
      </c>
    </row>
    <row r="8" spans="1:7" x14ac:dyDescent="0.25">
      <c r="A8" s="5" t="s">
        <v>6</v>
      </c>
      <c r="B8" s="8">
        <v>358</v>
      </c>
      <c r="C8" s="8">
        <v>503</v>
      </c>
      <c r="D8" s="8">
        <v>612</v>
      </c>
      <c r="E8" s="8">
        <v>765</v>
      </c>
      <c r="F8" s="9">
        <f>SUMPRODUCT(B8:E8,$B$9:$E$9)</f>
        <v>532.53</v>
      </c>
      <c r="G8" s="9">
        <f>5*F8</f>
        <v>2662.6499999999996</v>
      </c>
    </row>
    <row r="9" spans="1:7" x14ac:dyDescent="0.25">
      <c r="A9" s="1" t="s">
        <v>8</v>
      </c>
      <c r="B9" s="7">
        <f>0.2*(1-E9)</f>
        <v>0.18000000000000002</v>
      </c>
      <c r="C9" s="7">
        <f>0.5*(1-E9)</f>
        <v>0.45</v>
      </c>
      <c r="D9" s="7">
        <f>0.3*(1-E9)</f>
        <v>0.27</v>
      </c>
      <c r="E9" s="10">
        <v>0.1</v>
      </c>
      <c r="F9" s="7" t="s">
        <v>12</v>
      </c>
      <c r="G9" s="9">
        <f>G7-G8</f>
        <v>464.85000000000036</v>
      </c>
    </row>
    <row r="10" spans="1:7" x14ac:dyDescent="0.25">
      <c r="A10" s="5" t="s">
        <v>9</v>
      </c>
    </row>
    <row r="11" spans="1:7" s="12" customFormat="1" x14ac:dyDescent="0.25">
      <c r="A11" s="11"/>
    </row>
    <row r="13" spans="1:7" x14ac:dyDescent="0.25">
      <c r="A13" s="4" t="s">
        <v>15</v>
      </c>
    </row>
    <row r="14" spans="1:7" x14ac:dyDescent="0.25">
      <c r="A14" s="4"/>
      <c r="B14" s="19"/>
      <c r="C14" s="20" t="b">
        <f>_xll.PTreeNodeDecision(treeCalc_1!$F$2,6)</f>
        <v>1</v>
      </c>
      <c r="D14" s="21">
        <f>_xll.PTreeNodeProbability(treeCalc_1!$F$2,6)</f>
        <v>0.18000000000000002</v>
      </c>
      <c r="E14" s="4" t="s">
        <v>56</v>
      </c>
    </row>
    <row r="15" spans="1:7" x14ac:dyDescent="0.25">
      <c r="A15" s="4"/>
      <c r="B15" s="19"/>
      <c r="C15" s="22">
        <f>5*B7</f>
        <v>2100</v>
      </c>
      <c r="D15" s="21">
        <f>_xll.PTreeNodeValue(treeCalc_1!$F$2,6)</f>
        <v>2100</v>
      </c>
      <c r="E15" s="5" t="s">
        <v>53</v>
      </c>
      <c r="F15" s="13">
        <f>B27</f>
        <v>3099.2000000000003</v>
      </c>
    </row>
    <row r="16" spans="1:7" x14ac:dyDescent="0.25">
      <c r="A16" s="4"/>
      <c r="B16" s="23">
        <f>B9</f>
        <v>0.18000000000000002</v>
      </c>
      <c r="C16" s="24" t="s">
        <v>42</v>
      </c>
      <c r="D16" s="19"/>
      <c r="E16" s="5" t="s">
        <v>54</v>
      </c>
      <c r="F16" s="13">
        <f>MIN(G7,G8+B3)</f>
        <v>3127.5</v>
      </c>
      <c r="G16" s="14"/>
    </row>
    <row r="17" spans="1:6" x14ac:dyDescent="0.25">
      <c r="A17" s="4"/>
      <c r="B17" s="22">
        <v>0</v>
      </c>
      <c r="C17" s="25">
        <f>_xll.PTreeNodeValue(treeCalc_1!$F$2,2)</f>
        <v>2100</v>
      </c>
      <c r="D17" s="19"/>
      <c r="E17" s="5" t="s">
        <v>55</v>
      </c>
      <c r="F17" s="15">
        <f>F16-F15</f>
        <v>28.299999999999727</v>
      </c>
    </row>
    <row r="18" spans="1:6" x14ac:dyDescent="0.25">
      <c r="A18" s="4"/>
      <c r="B18" s="22"/>
      <c r="C18" s="20" t="b">
        <f>_xll.PTreeNodeDecision(treeCalc_1!$F$2,7)</f>
        <v>0</v>
      </c>
      <c r="D18" s="21">
        <f>_xll.PTreeNodeProbability(treeCalc_1!$F$2,7)</f>
        <v>0</v>
      </c>
    </row>
    <row r="19" spans="1:6" x14ac:dyDescent="0.25">
      <c r="A19" s="4"/>
      <c r="B19" s="22"/>
      <c r="C19" s="22">
        <f>$B$3+5*B8</f>
        <v>2290</v>
      </c>
      <c r="D19" s="21">
        <f>_xll.PTreeNodeValue(treeCalc_1!$F$2,7)</f>
        <v>2290</v>
      </c>
    </row>
    <row r="20" spans="1:6" x14ac:dyDescent="0.25">
      <c r="A20" s="4"/>
      <c r="B20" s="22"/>
      <c r="C20" s="20" t="b">
        <f>_xll.PTreeNodeDecision(treeCalc_1!$F$2,9)</f>
        <v>1</v>
      </c>
      <c r="D20" s="21">
        <f>_xll.PTreeNodeProbability(treeCalc_1!$F$2,9)</f>
        <v>0.45</v>
      </c>
    </row>
    <row r="21" spans="1:6" x14ac:dyDescent="0.25">
      <c r="A21" s="4"/>
      <c r="B21" s="22"/>
      <c r="C21" s="22">
        <f>5*C7</f>
        <v>2950</v>
      </c>
      <c r="D21" s="21">
        <f>_xll.PTreeNodeValue(treeCalc_1!$F$2,9)</f>
        <v>2950</v>
      </c>
    </row>
    <row r="22" spans="1:6" x14ac:dyDescent="0.25">
      <c r="A22" s="4"/>
      <c r="B22" s="23">
        <f>C9</f>
        <v>0.45</v>
      </c>
      <c r="C22" s="24" t="s">
        <v>42</v>
      </c>
      <c r="D22" s="19"/>
    </row>
    <row r="23" spans="1:6" x14ac:dyDescent="0.25">
      <c r="A23" s="4"/>
      <c r="B23" s="22">
        <v>0</v>
      </c>
      <c r="C23" s="25">
        <f>_xll.PTreeNodeValue(treeCalc_1!$F$2,4)</f>
        <v>2950</v>
      </c>
      <c r="D23" s="19"/>
    </row>
    <row r="24" spans="1:6" x14ac:dyDescent="0.25">
      <c r="A24" s="4"/>
      <c r="B24" s="22"/>
      <c r="C24" s="20" t="b">
        <f>_xll.PTreeNodeDecision(treeCalc_1!$F$2,8)</f>
        <v>0</v>
      </c>
      <c r="D24" s="21">
        <f>_xll.PTreeNodeProbability(treeCalc_1!$F$2,8)</f>
        <v>0</v>
      </c>
    </row>
    <row r="25" spans="1:6" x14ac:dyDescent="0.25">
      <c r="A25" s="4"/>
      <c r="B25" s="22"/>
      <c r="C25" s="22">
        <f>$B$3+5*C8</f>
        <v>3015</v>
      </c>
      <c r="D25" s="21">
        <f>_xll.PTreeNodeValue(treeCalc_1!$F$2,8)</f>
        <v>3015</v>
      </c>
    </row>
    <row r="26" spans="1:6" x14ac:dyDescent="0.25">
      <c r="A26" s="14"/>
      <c r="B26" s="26" t="s">
        <v>37</v>
      </c>
      <c r="C26" s="19"/>
      <c r="D26" s="19"/>
    </row>
    <row r="27" spans="1:6" x14ac:dyDescent="0.25">
      <c r="A27" s="14"/>
      <c r="B27" s="27">
        <f>_xll.PTreeNodeValue(treeCalc_1!$F$2,1)</f>
        <v>3099.2000000000003</v>
      </c>
      <c r="C27" s="19"/>
      <c r="D27" s="19"/>
    </row>
    <row r="28" spans="1:6" x14ac:dyDescent="0.25">
      <c r="A28" s="4"/>
      <c r="B28" s="27"/>
      <c r="C28" s="20" t="b">
        <f>_xll.PTreeNodeDecision(treeCalc_1!$F$2,11)</f>
        <v>0</v>
      </c>
      <c r="D28" s="21">
        <f>_xll.PTreeNodeProbability(treeCalc_1!$F$2,11)</f>
        <v>0</v>
      </c>
    </row>
    <row r="29" spans="1:6" x14ac:dyDescent="0.25">
      <c r="A29" s="4"/>
      <c r="B29" s="27"/>
      <c r="C29" s="22">
        <f>5*D7</f>
        <v>3600</v>
      </c>
      <c r="D29" s="21">
        <f>_xll.PTreeNodeValue(treeCalc_1!$F$2,11)</f>
        <v>3600</v>
      </c>
    </row>
    <row r="30" spans="1:6" x14ac:dyDescent="0.25">
      <c r="A30" s="4"/>
      <c r="B30" s="23">
        <f>D9</f>
        <v>0.27</v>
      </c>
      <c r="C30" s="24" t="s">
        <v>42</v>
      </c>
      <c r="D30" s="19"/>
    </row>
    <row r="31" spans="1:6" x14ac:dyDescent="0.25">
      <c r="A31" s="4"/>
      <c r="B31" s="22">
        <v>0</v>
      </c>
      <c r="C31" s="25">
        <f>_xll.PTreeNodeValue(treeCalc_1!$F$2,5)</f>
        <v>3560</v>
      </c>
      <c r="D31" s="19"/>
    </row>
    <row r="32" spans="1:6" x14ac:dyDescent="0.25">
      <c r="A32" s="4"/>
      <c r="B32" s="22"/>
      <c r="C32" s="20" t="b">
        <f>_xll.PTreeNodeDecision(treeCalc_1!$F$2,10)</f>
        <v>1</v>
      </c>
      <c r="D32" s="21">
        <f>_xll.PTreeNodeProbability(treeCalc_1!$F$2,10)</f>
        <v>0.27</v>
      </c>
    </row>
    <row r="33" spans="1:7" x14ac:dyDescent="0.25">
      <c r="A33" s="4"/>
      <c r="B33" s="22"/>
      <c r="C33" s="22">
        <f>$B$3+5*D8</f>
        <v>3560</v>
      </c>
      <c r="D33" s="21">
        <f>_xll.PTreeNodeValue(treeCalc_1!$F$2,10)</f>
        <v>3560</v>
      </c>
    </row>
    <row r="34" spans="1:7" x14ac:dyDescent="0.25">
      <c r="A34" s="4"/>
      <c r="B34" s="22"/>
      <c r="C34" s="20" t="b">
        <f>_xll.PTreeNodeDecision(treeCalc_1!$F$2,13)</f>
        <v>0</v>
      </c>
      <c r="D34" s="21">
        <f>_xll.PTreeNodeProbability(treeCalc_1!$F$2,13)</f>
        <v>0</v>
      </c>
    </row>
    <row r="35" spans="1:7" x14ac:dyDescent="0.25">
      <c r="A35" s="4"/>
      <c r="B35" s="22"/>
      <c r="C35" s="22">
        <f>5*E7</f>
        <v>4500</v>
      </c>
      <c r="D35" s="21">
        <f>_xll.PTreeNodeValue(treeCalc_1!$F$2,13)</f>
        <v>4500</v>
      </c>
    </row>
    <row r="36" spans="1:7" x14ac:dyDescent="0.25">
      <c r="A36" s="4"/>
      <c r="B36" s="23">
        <f>E9</f>
        <v>0.1</v>
      </c>
      <c r="C36" s="24" t="s">
        <v>42</v>
      </c>
      <c r="D36" s="19"/>
    </row>
    <row r="37" spans="1:7" x14ac:dyDescent="0.25">
      <c r="A37" s="4"/>
      <c r="B37" s="22">
        <v>0</v>
      </c>
      <c r="C37" s="25">
        <f>_xll.PTreeNodeValue(treeCalc_1!$F$2,3)</f>
        <v>4325</v>
      </c>
      <c r="D37" s="19"/>
    </row>
    <row r="38" spans="1:7" x14ac:dyDescent="0.25">
      <c r="A38" s="4"/>
      <c r="B38" s="22"/>
      <c r="C38" s="20" t="b">
        <f>_xll.PTreeNodeDecision(treeCalc_1!$F$2,12)</f>
        <v>1</v>
      </c>
      <c r="D38" s="21">
        <f>_xll.PTreeNodeProbability(treeCalc_1!$F$2,12)</f>
        <v>0.1</v>
      </c>
    </row>
    <row r="39" spans="1:7" x14ac:dyDescent="0.25">
      <c r="A39" s="4"/>
      <c r="B39" s="22"/>
      <c r="C39" s="22">
        <f>$B$3+5*E8</f>
        <v>4325</v>
      </c>
      <c r="D39" s="21">
        <f>_xll.PTreeNodeValue(treeCalc_1!$F$2,12)</f>
        <v>4325</v>
      </c>
    </row>
    <row r="40" spans="1:7" x14ac:dyDescent="0.25">
      <c r="A40" s="16"/>
    </row>
    <row r="41" spans="1:7" x14ac:dyDescent="0.25">
      <c r="A41" s="16"/>
    </row>
    <row r="42" spans="1:7" x14ac:dyDescent="0.25">
      <c r="A42" s="16"/>
    </row>
    <row r="43" spans="1:7" x14ac:dyDescent="0.25">
      <c r="A43" s="16"/>
      <c r="G43" s="17"/>
    </row>
    <row r="44" spans="1:7" x14ac:dyDescent="0.25">
      <c r="A44" s="16"/>
      <c r="G44" s="17"/>
    </row>
    <row r="45" spans="1:7" x14ac:dyDescent="0.25">
      <c r="A45" s="16"/>
      <c r="G45" s="17"/>
    </row>
    <row r="46" spans="1:7" x14ac:dyDescent="0.25">
      <c r="A46" s="16"/>
    </row>
    <row r="47" spans="1:7" x14ac:dyDescent="0.25">
      <c r="A47" s="16"/>
    </row>
    <row r="48" spans="1:7" x14ac:dyDescent="0.25">
      <c r="A48" s="16"/>
    </row>
    <row r="49" spans="1:1" x14ac:dyDescent="0.25">
      <c r="A49" s="18"/>
    </row>
    <row r="50" spans="1:1" x14ac:dyDescent="0.25">
      <c r="A50" s="18"/>
    </row>
    <row r="51" spans="1:1" x14ac:dyDescent="0.25">
      <c r="A51" s="18"/>
    </row>
    <row r="52" spans="1:1" x14ac:dyDescent="0.25">
      <c r="A52" s="18"/>
    </row>
    <row r="53" spans="1:1" x14ac:dyDescent="0.25">
      <c r="A53" s="18"/>
    </row>
    <row r="54" spans="1:1" x14ac:dyDescent="0.25">
      <c r="A54" s="18"/>
    </row>
    <row r="55" spans="1:1" x14ac:dyDescent="0.25">
      <c r="A55" s="18"/>
    </row>
    <row r="56" spans="1:1" x14ac:dyDescent="0.25">
      <c r="A56" s="18"/>
    </row>
    <row r="57" spans="1:1" x14ac:dyDescent="0.25">
      <c r="A57" s="18"/>
    </row>
    <row r="58" spans="1:1" x14ac:dyDescent="0.25">
      <c r="A58" s="18"/>
    </row>
    <row r="59" spans="1:1" x14ac:dyDescent="0.25">
      <c r="A59" s="18"/>
    </row>
    <row r="60" spans="1:1" x14ac:dyDescent="0.25">
      <c r="A60" s="18"/>
    </row>
    <row r="61" spans="1:1" x14ac:dyDescent="0.25">
      <c r="A61" s="18"/>
    </row>
    <row r="62" spans="1:1" x14ac:dyDescent="0.25">
      <c r="A62" s="18"/>
    </row>
    <row r="63" spans="1:1" x14ac:dyDescent="0.25">
      <c r="A63" s="18"/>
    </row>
    <row r="64" spans="1:1" x14ac:dyDescent="0.25">
      <c r="A64" s="18"/>
    </row>
    <row r="65" spans="1:1" x14ac:dyDescent="0.25">
      <c r="A65" s="18"/>
    </row>
    <row r="66" spans="1:1" x14ac:dyDescent="0.25">
      <c r="A66" s="18"/>
    </row>
    <row r="67" spans="1:1" x14ac:dyDescent="0.25">
      <c r="A67" s="18"/>
    </row>
    <row r="68" spans="1:1" x14ac:dyDescent="0.25">
      <c r="A68" s="18"/>
    </row>
    <row r="69" spans="1:1" x14ac:dyDescent="0.25">
      <c r="A69" s="18"/>
    </row>
    <row r="70" spans="1:1" x14ac:dyDescent="0.25">
      <c r="A70" s="18"/>
    </row>
    <row r="71" spans="1:1" x14ac:dyDescent="0.25">
      <c r="A71" s="18"/>
    </row>
    <row r="72" spans="1:1" x14ac:dyDescent="0.25">
      <c r="A72" s="18"/>
    </row>
    <row r="73" spans="1:1" x14ac:dyDescent="0.25">
      <c r="A73" s="18"/>
    </row>
    <row r="74" spans="1:1" x14ac:dyDescent="0.25">
      <c r="A74" s="18"/>
    </row>
    <row r="75" spans="1:1" x14ac:dyDescent="0.25">
      <c r="A75" s="18"/>
    </row>
    <row r="76" spans="1:1" x14ac:dyDescent="0.25">
      <c r="A76" s="18"/>
    </row>
    <row r="77" spans="1:1" x14ac:dyDescent="0.25">
      <c r="A77" s="18"/>
    </row>
    <row r="78" spans="1:1" x14ac:dyDescent="0.25">
      <c r="A78" s="18"/>
    </row>
    <row r="79" spans="1:1" x14ac:dyDescent="0.25">
      <c r="A79" s="18"/>
    </row>
    <row r="80" spans="1:1" x14ac:dyDescent="0.25">
      <c r="A80" s="18"/>
    </row>
    <row r="81" spans="1:1" x14ac:dyDescent="0.25">
      <c r="A81" s="18"/>
    </row>
    <row r="82" spans="1:1" x14ac:dyDescent="0.25">
      <c r="A82" s="18"/>
    </row>
    <row r="83" spans="1:1" x14ac:dyDescent="0.25">
      <c r="A83" s="18"/>
    </row>
    <row r="84" spans="1:1" x14ac:dyDescent="0.25">
      <c r="A84" s="18"/>
    </row>
    <row r="85" spans="1:1" x14ac:dyDescent="0.25">
      <c r="A85" s="18"/>
    </row>
    <row r="86" spans="1:1" x14ac:dyDescent="0.25">
      <c r="A86" s="18"/>
    </row>
    <row r="87" spans="1:1" x14ac:dyDescent="0.25">
      <c r="A87" s="18"/>
    </row>
    <row r="88" spans="1:1" x14ac:dyDescent="0.25">
      <c r="A88" s="18"/>
    </row>
    <row r="89" spans="1:1" x14ac:dyDescent="0.25">
      <c r="A89" s="18"/>
    </row>
    <row r="90" spans="1:1" x14ac:dyDescent="0.25">
      <c r="A90" s="18"/>
    </row>
    <row r="91" spans="1:1" x14ac:dyDescent="0.25">
      <c r="A91" s="18"/>
    </row>
    <row r="92" spans="1:1" x14ac:dyDescent="0.25">
      <c r="A92" s="18"/>
    </row>
    <row r="93" spans="1:1" x14ac:dyDescent="0.25">
      <c r="A93" s="18"/>
    </row>
    <row r="94" spans="1:1" x14ac:dyDescent="0.25">
      <c r="A94" s="18"/>
    </row>
    <row r="95" spans="1:1" x14ac:dyDescent="0.25">
      <c r="A95" s="18"/>
    </row>
    <row r="96" spans="1:1" x14ac:dyDescent="0.25">
      <c r="A96" s="18"/>
    </row>
    <row r="97" spans="1:1" x14ac:dyDescent="0.25">
      <c r="A97" s="18"/>
    </row>
    <row r="98" spans="1:1" x14ac:dyDescent="0.25">
      <c r="A98" s="18"/>
    </row>
    <row r="99" spans="1:1" x14ac:dyDescent="0.25">
      <c r="A99" s="18"/>
    </row>
    <row r="100" spans="1:1" x14ac:dyDescent="0.25">
      <c r="A100" s="18"/>
    </row>
    <row r="101" spans="1:1" x14ac:dyDescent="0.25">
      <c r="A101" s="18"/>
    </row>
    <row r="102" spans="1:1" x14ac:dyDescent="0.25">
      <c r="A102" s="18"/>
    </row>
    <row r="103" spans="1:1" x14ac:dyDescent="0.25">
      <c r="A103" s="18"/>
    </row>
    <row r="104" spans="1:1" x14ac:dyDescent="0.25">
      <c r="A104" s="18"/>
    </row>
    <row r="105" spans="1:1" x14ac:dyDescent="0.25">
      <c r="A105" s="18"/>
    </row>
    <row r="106" spans="1:1" x14ac:dyDescent="0.25">
      <c r="A106" s="18"/>
    </row>
    <row r="107" spans="1:1" x14ac:dyDescent="0.25">
      <c r="A107" s="18"/>
    </row>
    <row r="108" spans="1:1" x14ac:dyDescent="0.25">
      <c r="A108" s="18"/>
    </row>
    <row r="109" spans="1:1" x14ac:dyDescent="0.25">
      <c r="A109" s="18"/>
    </row>
    <row r="110" spans="1:1" x14ac:dyDescent="0.25">
      <c r="A110" s="18"/>
    </row>
    <row r="111" spans="1:1" x14ac:dyDescent="0.25">
      <c r="A111" s="18"/>
    </row>
    <row r="112" spans="1:1" x14ac:dyDescent="0.25">
      <c r="A112" s="18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  <row r="150" spans="1:1" x14ac:dyDescent="0.25">
      <c r="A150" s="18"/>
    </row>
    <row r="151" spans="1:1" x14ac:dyDescent="0.25">
      <c r="A151" s="18"/>
    </row>
    <row r="152" spans="1:1" x14ac:dyDescent="0.25">
      <c r="A152" s="18"/>
    </row>
    <row r="153" spans="1:1" x14ac:dyDescent="0.25">
      <c r="A153" s="18"/>
    </row>
    <row r="154" spans="1:1" x14ac:dyDescent="0.25">
      <c r="A154" s="18"/>
    </row>
    <row r="155" spans="1:1" x14ac:dyDescent="0.25">
      <c r="A155" s="18"/>
    </row>
    <row r="156" spans="1:1" x14ac:dyDescent="0.25">
      <c r="A156" s="18"/>
    </row>
    <row r="157" spans="1:1" x14ac:dyDescent="0.25">
      <c r="A157" s="18"/>
    </row>
    <row r="158" spans="1:1" x14ac:dyDescent="0.25">
      <c r="A158" s="18"/>
    </row>
    <row r="159" spans="1:1" x14ac:dyDescent="0.25">
      <c r="A159" s="18"/>
    </row>
    <row r="160" spans="1:1" x14ac:dyDescent="0.25">
      <c r="A160" s="18"/>
    </row>
    <row r="161" spans="1:1" x14ac:dyDescent="0.25">
      <c r="A161" s="18"/>
    </row>
    <row r="162" spans="1:1" x14ac:dyDescent="0.25">
      <c r="A162" s="18"/>
    </row>
    <row r="163" spans="1:1" x14ac:dyDescent="0.25">
      <c r="A163" s="18"/>
    </row>
    <row r="164" spans="1:1" x14ac:dyDescent="0.25">
      <c r="A164" s="18"/>
    </row>
    <row r="165" spans="1:1" x14ac:dyDescent="0.25">
      <c r="A165" s="18"/>
    </row>
    <row r="166" spans="1:1" x14ac:dyDescent="0.25">
      <c r="A166" s="18"/>
    </row>
    <row r="167" spans="1:1" x14ac:dyDescent="0.25">
      <c r="A167" s="18"/>
    </row>
    <row r="168" spans="1:1" x14ac:dyDescent="0.25">
      <c r="A168" s="18"/>
    </row>
    <row r="169" spans="1:1" x14ac:dyDescent="0.25">
      <c r="A169" s="18"/>
    </row>
    <row r="170" spans="1:1" x14ac:dyDescent="0.25">
      <c r="A170" s="18"/>
    </row>
    <row r="171" spans="1:1" x14ac:dyDescent="0.25">
      <c r="A171" s="18"/>
    </row>
    <row r="172" spans="1:1" x14ac:dyDescent="0.25">
      <c r="A172" s="18"/>
    </row>
    <row r="173" spans="1:1" x14ac:dyDescent="0.25">
      <c r="A173" s="18"/>
    </row>
    <row r="174" spans="1:1" x14ac:dyDescent="0.25">
      <c r="A174" s="18"/>
    </row>
    <row r="175" spans="1:1" x14ac:dyDescent="0.25">
      <c r="A175" s="18"/>
    </row>
    <row r="176" spans="1:1" x14ac:dyDescent="0.25">
      <c r="A176" s="18"/>
    </row>
    <row r="177" spans="1:1" x14ac:dyDescent="0.25">
      <c r="A177" s="18"/>
    </row>
    <row r="178" spans="1:1" x14ac:dyDescent="0.25">
      <c r="A178" s="18"/>
    </row>
    <row r="179" spans="1:1" x14ac:dyDescent="0.25">
      <c r="A179" s="18"/>
    </row>
    <row r="180" spans="1:1" x14ac:dyDescent="0.25">
      <c r="A180" s="18"/>
    </row>
    <row r="181" spans="1:1" x14ac:dyDescent="0.25">
      <c r="A181" s="18"/>
    </row>
    <row r="182" spans="1:1" x14ac:dyDescent="0.25">
      <c r="A182" s="18"/>
    </row>
    <row r="183" spans="1:1" x14ac:dyDescent="0.25">
      <c r="A183" s="18"/>
    </row>
    <row r="184" spans="1:1" x14ac:dyDescent="0.25">
      <c r="A184" s="18"/>
    </row>
    <row r="185" spans="1:1" x14ac:dyDescent="0.25">
      <c r="A185" s="18"/>
    </row>
    <row r="186" spans="1:1" x14ac:dyDescent="0.25">
      <c r="A186" s="18"/>
    </row>
    <row r="187" spans="1:1" x14ac:dyDescent="0.25">
      <c r="A187" s="18"/>
    </row>
    <row r="188" spans="1:1" x14ac:dyDescent="0.25">
      <c r="A188" s="18"/>
    </row>
    <row r="189" spans="1:1" x14ac:dyDescent="0.25">
      <c r="A189" s="18"/>
    </row>
    <row r="190" spans="1:1" x14ac:dyDescent="0.25">
      <c r="A190" s="18"/>
    </row>
    <row r="191" spans="1:1" x14ac:dyDescent="0.25">
      <c r="A191" s="18"/>
    </row>
    <row r="192" spans="1:1" x14ac:dyDescent="0.25">
      <c r="A192" s="18"/>
    </row>
    <row r="193" spans="1:1" x14ac:dyDescent="0.25">
      <c r="A193" s="18"/>
    </row>
    <row r="194" spans="1:1" x14ac:dyDescent="0.25">
      <c r="A194" s="18"/>
    </row>
    <row r="195" spans="1:1" x14ac:dyDescent="0.25">
      <c r="A195" s="18"/>
    </row>
    <row r="196" spans="1:1" x14ac:dyDescent="0.25">
      <c r="A196" s="18"/>
    </row>
    <row r="197" spans="1:1" x14ac:dyDescent="0.25">
      <c r="A197" s="18"/>
    </row>
    <row r="198" spans="1:1" x14ac:dyDescent="0.25">
      <c r="A198" s="18"/>
    </row>
    <row r="199" spans="1:1" x14ac:dyDescent="0.25">
      <c r="A199" s="18"/>
    </row>
    <row r="200" spans="1:1" x14ac:dyDescent="0.25">
      <c r="A200" s="18"/>
    </row>
    <row r="201" spans="1:1" x14ac:dyDescent="0.25">
      <c r="A201" s="18"/>
    </row>
    <row r="202" spans="1:1" x14ac:dyDescent="0.25">
      <c r="A202" s="18"/>
    </row>
    <row r="203" spans="1:1" x14ac:dyDescent="0.25">
      <c r="A203" s="18"/>
    </row>
    <row r="204" spans="1:1" x14ac:dyDescent="0.25">
      <c r="A204" s="18"/>
    </row>
    <row r="205" spans="1:1" x14ac:dyDescent="0.25">
      <c r="A205" s="18"/>
    </row>
    <row r="206" spans="1:1" x14ac:dyDescent="0.25">
      <c r="A206" s="18"/>
    </row>
    <row r="207" spans="1:1" x14ac:dyDescent="0.25">
      <c r="A207" s="18"/>
    </row>
    <row r="208" spans="1:1" x14ac:dyDescent="0.25">
      <c r="A208" s="18"/>
    </row>
    <row r="209" spans="1:1" x14ac:dyDescent="0.25">
      <c r="A209" s="18"/>
    </row>
    <row r="210" spans="1:1" x14ac:dyDescent="0.25">
      <c r="A210" s="18"/>
    </row>
    <row r="211" spans="1:1" x14ac:dyDescent="0.25">
      <c r="A211" s="18"/>
    </row>
    <row r="212" spans="1:1" x14ac:dyDescent="0.25">
      <c r="A212" s="18"/>
    </row>
    <row r="213" spans="1:1" x14ac:dyDescent="0.25">
      <c r="A213" s="18"/>
    </row>
    <row r="214" spans="1:1" x14ac:dyDescent="0.25">
      <c r="A214" s="18"/>
    </row>
    <row r="215" spans="1:1" x14ac:dyDescent="0.25">
      <c r="A215" s="18"/>
    </row>
    <row r="216" spans="1:1" x14ac:dyDescent="0.25">
      <c r="A216" s="18"/>
    </row>
    <row r="217" spans="1:1" x14ac:dyDescent="0.25">
      <c r="A217" s="18"/>
    </row>
    <row r="218" spans="1:1" x14ac:dyDescent="0.25">
      <c r="A218" s="18"/>
    </row>
    <row r="219" spans="1:1" x14ac:dyDescent="0.25">
      <c r="A219" s="18"/>
    </row>
    <row r="220" spans="1:1" x14ac:dyDescent="0.25">
      <c r="A220" s="18"/>
    </row>
    <row r="221" spans="1:1" x14ac:dyDescent="0.25">
      <c r="A221" s="18"/>
    </row>
    <row r="222" spans="1:1" x14ac:dyDescent="0.25">
      <c r="A222" s="18"/>
    </row>
    <row r="223" spans="1:1" x14ac:dyDescent="0.25">
      <c r="A223" s="18"/>
    </row>
    <row r="224" spans="1:1" x14ac:dyDescent="0.25">
      <c r="A224" s="18"/>
    </row>
    <row r="225" spans="1:1" x14ac:dyDescent="0.25">
      <c r="A225" s="18"/>
    </row>
    <row r="226" spans="1:1" x14ac:dyDescent="0.25">
      <c r="A226" s="18"/>
    </row>
    <row r="227" spans="1:1" x14ac:dyDescent="0.25">
      <c r="A227" s="18"/>
    </row>
    <row r="228" spans="1:1" x14ac:dyDescent="0.25">
      <c r="A228" s="18"/>
    </row>
    <row r="229" spans="1:1" x14ac:dyDescent="0.25">
      <c r="A229" s="18"/>
    </row>
    <row r="230" spans="1:1" x14ac:dyDescent="0.25">
      <c r="A230" s="18"/>
    </row>
    <row r="231" spans="1:1" x14ac:dyDescent="0.25">
      <c r="A231" s="18"/>
    </row>
    <row r="232" spans="1:1" x14ac:dyDescent="0.25">
      <c r="A232" s="18"/>
    </row>
    <row r="233" spans="1:1" x14ac:dyDescent="0.25">
      <c r="A233" s="18"/>
    </row>
    <row r="234" spans="1:1" x14ac:dyDescent="0.25">
      <c r="A234" s="18"/>
    </row>
    <row r="235" spans="1:1" x14ac:dyDescent="0.25">
      <c r="A235" s="18"/>
    </row>
    <row r="236" spans="1:1" x14ac:dyDescent="0.25">
      <c r="A236" s="18"/>
    </row>
    <row r="237" spans="1:1" x14ac:dyDescent="0.25">
      <c r="A237" s="18"/>
    </row>
    <row r="238" spans="1:1" x14ac:dyDescent="0.25">
      <c r="A238" s="18"/>
    </row>
    <row r="239" spans="1:1" x14ac:dyDescent="0.25">
      <c r="A239" s="18"/>
    </row>
    <row r="240" spans="1:1" x14ac:dyDescent="0.25">
      <c r="A240" s="18"/>
    </row>
    <row r="241" spans="1:1" x14ac:dyDescent="0.25">
      <c r="A241" s="18"/>
    </row>
    <row r="242" spans="1:1" x14ac:dyDescent="0.25">
      <c r="A242" s="18"/>
    </row>
    <row r="243" spans="1:1" x14ac:dyDescent="0.25">
      <c r="A243" s="18"/>
    </row>
    <row r="244" spans="1:1" x14ac:dyDescent="0.25">
      <c r="A244" s="18"/>
    </row>
    <row r="245" spans="1:1" x14ac:dyDescent="0.25">
      <c r="A245" s="18"/>
    </row>
    <row r="246" spans="1:1" x14ac:dyDescent="0.25">
      <c r="A246" s="18"/>
    </row>
    <row r="247" spans="1:1" x14ac:dyDescent="0.25">
      <c r="A247" s="18"/>
    </row>
    <row r="248" spans="1:1" x14ac:dyDescent="0.25">
      <c r="A248" s="18"/>
    </row>
    <row r="249" spans="1:1" x14ac:dyDescent="0.25">
      <c r="A249" s="18"/>
    </row>
    <row r="250" spans="1:1" x14ac:dyDescent="0.25">
      <c r="A250" s="18"/>
    </row>
    <row r="251" spans="1:1" x14ac:dyDescent="0.25">
      <c r="A251" s="18"/>
    </row>
    <row r="252" spans="1:1" x14ac:dyDescent="0.25">
      <c r="A252" s="18"/>
    </row>
    <row r="253" spans="1:1" x14ac:dyDescent="0.25">
      <c r="A253" s="18"/>
    </row>
    <row r="254" spans="1:1" x14ac:dyDescent="0.25">
      <c r="A254" s="18"/>
    </row>
    <row r="255" spans="1:1" x14ac:dyDescent="0.25">
      <c r="A255" s="18"/>
    </row>
    <row r="256" spans="1:1" x14ac:dyDescent="0.25">
      <c r="A256" s="18"/>
    </row>
    <row r="257" spans="1:1" x14ac:dyDescent="0.25">
      <c r="A257" s="18"/>
    </row>
    <row r="258" spans="1:1" x14ac:dyDescent="0.25">
      <c r="A258" s="18"/>
    </row>
    <row r="259" spans="1:1" x14ac:dyDescent="0.25">
      <c r="A259" s="18"/>
    </row>
    <row r="260" spans="1:1" x14ac:dyDescent="0.25">
      <c r="A260" s="18"/>
    </row>
    <row r="261" spans="1:1" x14ac:dyDescent="0.25">
      <c r="A261" s="18"/>
    </row>
    <row r="262" spans="1:1" x14ac:dyDescent="0.25">
      <c r="A262" s="18"/>
    </row>
    <row r="263" spans="1:1" x14ac:dyDescent="0.25">
      <c r="A263" s="18"/>
    </row>
    <row r="264" spans="1:1" x14ac:dyDescent="0.25">
      <c r="A264" s="18"/>
    </row>
    <row r="265" spans="1:1" x14ac:dyDescent="0.25">
      <c r="A265" s="18"/>
    </row>
    <row r="266" spans="1:1" x14ac:dyDescent="0.25">
      <c r="A266" s="18"/>
    </row>
    <row r="267" spans="1:1" x14ac:dyDescent="0.25">
      <c r="A267" s="18"/>
    </row>
    <row r="268" spans="1:1" x14ac:dyDescent="0.25">
      <c r="A268" s="18"/>
    </row>
    <row r="269" spans="1:1" x14ac:dyDescent="0.25">
      <c r="A269" s="18"/>
    </row>
    <row r="270" spans="1:1" x14ac:dyDescent="0.25">
      <c r="A270" s="18"/>
    </row>
    <row r="271" spans="1:1" x14ac:dyDescent="0.25">
      <c r="A271" s="18"/>
    </row>
    <row r="272" spans="1:1" x14ac:dyDescent="0.25">
      <c r="A272" s="18"/>
    </row>
    <row r="273" spans="1:1" x14ac:dyDescent="0.25">
      <c r="A273" s="18"/>
    </row>
    <row r="274" spans="1:1" x14ac:dyDescent="0.25">
      <c r="A274" s="18"/>
    </row>
    <row r="275" spans="1:1" x14ac:dyDescent="0.25">
      <c r="A275" s="18"/>
    </row>
    <row r="276" spans="1:1" x14ac:dyDescent="0.25">
      <c r="A276" s="18"/>
    </row>
    <row r="277" spans="1:1" x14ac:dyDescent="0.25">
      <c r="A277" s="18"/>
    </row>
    <row r="278" spans="1:1" x14ac:dyDescent="0.25">
      <c r="A278" s="18"/>
    </row>
    <row r="279" spans="1:1" x14ac:dyDescent="0.25">
      <c r="A279" s="18"/>
    </row>
    <row r="280" spans="1:1" x14ac:dyDescent="0.25">
      <c r="A280" s="18"/>
    </row>
    <row r="281" spans="1:1" x14ac:dyDescent="0.25">
      <c r="A281" s="18"/>
    </row>
    <row r="282" spans="1:1" x14ac:dyDescent="0.25">
      <c r="A282" s="18"/>
    </row>
    <row r="283" spans="1:1" x14ac:dyDescent="0.25">
      <c r="A283" s="18"/>
    </row>
    <row r="284" spans="1:1" x14ac:dyDescent="0.25">
      <c r="A284" s="18"/>
    </row>
    <row r="285" spans="1:1" x14ac:dyDescent="0.25">
      <c r="A285" s="18"/>
    </row>
    <row r="286" spans="1:1" x14ac:dyDescent="0.25">
      <c r="A286" s="18"/>
    </row>
    <row r="287" spans="1:1" x14ac:dyDescent="0.25">
      <c r="A287" s="18"/>
    </row>
    <row r="288" spans="1:1" x14ac:dyDescent="0.25">
      <c r="A288" s="18"/>
    </row>
    <row r="289" spans="1:1" x14ac:dyDescent="0.25">
      <c r="A289" s="18"/>
    </row>
    <row r="290" spans="1:1" x14ac:dyDescent="0.25">
      <c r="A290" s="18"/>
    </row>
    <row r="291" spans="1:1" x14ac:dyDescent="0.25">
      <c r="A291" s="18"/>
    </row>
    <row r="292" spans="1:1" x14ac:dyDescent="0.25">
      <c r="A292" s="18"/>
    </row>
    <row r="293" spans="1:1" x14ac:dyDescent="0.25">
      <c r="A293" s="18"/>
    </row>
    <row r="294" spans="1:1" x14ac:dyDescent="0.25">
      <c r="A294" s="18"/>
    </row>
    <row r="295" spans="1:1" x14ac:dyDescent="0.25">
      <c r="A295" s="18"/>
    </row>
    <row r="296" spans="1:1" x14ac:dyDescent="0.25">
      <c r="A296" s="18"/>
    </row>
    <row r="297" spans="1:1" x14ac:dyDescent="0.25">
      <c r="A297" s="18"/>
    </row>
    <row r="298" spans="1:1" x14ac:dyDescent="0.25">
      <c r="A298" s="18"/>
    </row>
    <row r="299" spans="1:1" x14ac:dyDescent="0.25">
      <c r="A299" s="18"/>
    </row>
    <row r="300" spans="1:1" x14ac:dyDescent="0.25">
      <c r="A300" s="18"/>
    </row>
    <row r="301" spans="1:1" x14ac:dyDescent="0.25">
      <c r="A301" s="18"/>
    </row>
    <row r="302" spans="1:1" x14ac:dyDescent="0.25">
      <c r="A302" s="18"/>
    </row>
    <row r="303" spans="1:1" x14ac:dyDescent="0.25">
      <c r="A303" s="18"/>
    </row>
    <row r="304" spans="1:1" x14ac:dyDescent="0.25">
      <c r="A304" s="18"/>
    </row>
    <row r="305" spans="1:1" x14ac:dyDescent="0.25">
      <c r="A305" s="18"/>
    </row>
    <row r="306" spans="1:1" x14ac:dyDescent="0.25">
      <c r="A306" s="18"/>
    </row>
    <row r="307" spans="1:1" x14ac:dyDescent="0.25">
      <c r="A307" s="18"/>
    </row>
    <row r="308" spans="1:1" x14ac:dyDescent="0.25">
      <c r="A308" s="18"/>
    </row>
    <row r="309" spans="1:1" x14ac:dyDescent="0.25">
      <c r="A309" s="18"/>
    </row>
    <row r="310" spans="1:1" x14ac:dyDescent="0.25">
      <c r="A310" s="18"/>
    </row>
    <row r="311" spans="1:1" x14ac:dyDescent="0.25">
      <c r="A311" s="18"/>
    </row>
    <row r="312" spans="1:1" x14ac:dyDescent="0.25">
      <c r="A312" s="18"/>
    </row>
    <row r="313" spans="1:1" x14ac:dyDescent="0.25">
      <c r="A313" s="18"/>
    </row>
    <row r="314" spans="1:1" x14ac:dyDescent="0.25">
      <c r="A314" s="18"/>
    </row>
    <row r="315" spans="1:1" x14ac:dyDescent="0.25">
      <c r="A315" s="18"/>
    </row>
    <row r="316" spans="1:1" x14ac:dyDescent="0.25">
      <c r="A316" s="18"/>
    </row>
    <row r="317" spans="1:1" x14ac:dyDescent="0.25">
      <c r="A317" s="18"/>
    </row>
    <row r="318" spans="1:1" x14ac:dyDescent="0.25">
      <c r="A318" s="18"/>
    </row>
    <row r="319" spans="1:1" x14ac:dyDescent="0.25">
      <c r="A319" s="18"/>
    </row>
    <row r="320" spans="1:1" x14ac:dyDescent="0.25">
      <c r="A320" s="18"/>
    </row>
    <row r="321" spans="1:1" x14ac:dyDescent="0.25">
      <c r="A321" s="18"/>
    </row>
    <row r="322" spans="1:1" x14ac:dyDescent="0.25">
      <c r="A322" s="18"/>
    </row>
    <row r="323" spans="1:1" x14ac:dyDescent="0.25">
      <c r="A323" s="18"/>
    </row>
    <row r="324" spans="1:1" x14ac:dyDescent="0.25">
      <c r="A324" s="18"/>
    </row>
    <row r="325" spans="1:1" x14ac:dyDescent="0.25">
      <c r="A325" s="18"/>
    </row>
    <row r="326" spans="1:1" x14ac:dyDescent="0.25">
      <c r="A326" s="18"/>
    </row>
    <row r="327" spans="1:1" x14ac:dyDescent="0.25">
      <c r="A327" s="18"/>
    </row>
    <row r="328" spans="1:1" x14ac:dyDescent="0.25">
      <c r="A328" s="18"/>
    </row>
    <row r="329" spans="1:1" x14ac:dyDescent="0.25">
      <c r="A329" s="18"/>
    </row>
    <row r="330" spans="1:1" x14ac:dyDescent="0.25">
      <c r="A330" s="18"/>
    </row>
    <row r="331" spans="1:1" x14ac:dyDescent="0.25">
      <c r="A331" s="18"/>
    </row>
    <row r="332" spans="1:1" x14ac:dyDescent="0.25">
      <c r="A332" s="18"/>
    </row>
    <row r="333" spans="1:1" x14ac:dyDescent="0.25">
      <c r="A333" s="18"/>
    </row>
    <row r="334" spans="1:1" x14ac:dyDescent="0.25">
      <c r="A334" s="18"/>
    </row>
    <row r="335" spans="1:1" x14ac:dyDescent="0.25">
      <c r="A335" s="18"/>
    </row>
    <row r="336" spans="1:1" x14ac:dyDescent="0.25">
      <c r="A336" s="18"/>
    </row>
    <row r="337" spans="1:1" x14ac:dyDescent="0.25">
      <c r="A337" s="18"/>
    </row>
    <row r="338" spans="1:1" x14ac:dyDescent="0.25">
      <c r="A338" s="18"/>
    </row>
    <row r="339" spans="1:1" x14ac:dyDescent="0.25">
      <c r="A339" s="18"/>
    </row>
    <row r="340" spans="1:1" x14ac:dyDescent="0.25">
      <c r="A340" s="18"/>
    </row>
    <row r="341" spans="1:1" x14ac:dyDescent="0.25">
      <c r="A341" s="18"/>
    </row>
    <row r="342" spans="1:1" x14ac:dyDescent="0.25">
      <c r="A342" s="18"/>
    </row>
    <row r="343" spans="1:1" x14ac:dyDescent="0.25">
      <c r="A343" s="18"/>
    </row>
    <row r="344" spans="1:1" x14ac:dyDescent="0.25">
      <c r="A344" s="18"/>
    </row>
    <row r="345" spans="1:1" x14ac:dyDescent="0.25">
      <c r="A345" s="18"/>
    </row>
    <row r="346" spans="1:1" x14ac:dyDescent="0.25">
      <c r="A346" s="18"/>
    </row>
    <row r="347" spans="1:1" x14ac:dyDescent="0.25">
      <c r="A347" s="18"/>
    </row>
    <row r="348" spans="1:1" x14ac:dyDescent="0.25">
      <c r="A348" s="18"/>
    </row>
    <row r="349" spans="1:1" x14ac:dyDescent="0.25">
      <c r="A349" s="18"/>
    </row>
    <row r="350" spans="1:1" x14ac:dyDescent="0.25">
      <c r="A350" s="18"/>
    </row>
    <row r="351" spans="1:1" x14ac:dyDescent="0.25">
      <c r="A351" s="18"/>
    </row>
    <row r="352" spans="1:1" x14ac:dyDescent="0.25">
      <c r="A352" s="18"/>
    </row>
    <row r="353" spans="1:1" x14ac:dyDescent="0.25">
      <c r="A353" s="18"/>
    </row>
    <row r="354" spans="1:1" x14ac:dyDescent="0.25">
      <c r="A354" s="18"/>
    </row>
    <row r="355" spans="1:1" x14ac:dyDescent="0.25">
      <c r="A355" s="18"/>
    </row>
    <row r="356" spans="1:1" x14ac:dyDescent="0.25">
      <c r="A356" s="18"/>
    </row>
    <row r="357" spans="1:1" x14ac:dyDescent="0.25">
      <c r="A357" s="18"/>
    </row>
    <row r="358" spans="1:1" x14ac:dyDescent="0.25">
      <c r="A358" s="18"/>
    </row>
    <row r="359" spans="1:1" x14ac:dyDescent="0.25">
      <c r="A359" s="18"/>
    </row>
    <row r="360" spans="1:1" x14ac:dyDescent="0.25">
      <c r="A360" s="18"/>
    </row>
    <row r="361" spans="1:1" x14ac:dyDescent="0.25">
      <c r="A361" s="18"/>
    </row>
    <row r="362" spans="1:1" x14ac:dyDescent="0.25">
      <c r="A362" s="18"/>
    </row>
    <row r="363" spans="1:1" x14ac:dyDescent="0.25">
      <c r="A363" s="18"/>
    </row>
    <row r="364" spans="1:1" x14ac:dyDescent="0.25">
      <c r="A364" s="18"/>
    </row>
    <row r="365" spans="1:1" x14ac:dyDescent="0.25">
      <c r="A365" s="18"/>
    </row>
    <row r="366" spans="1:1" x14ac:dyDescent="0.25">
      <c r="A366" s="18"/>
    </row>
    <row r="367" spans="1:1" x14ac:dyDescent="0.25">
      <c r="A367" s="18"/>
    </row>
    <row r="368" spans="1:1" x14ac:dyDescent="0.25">
      <c r="A368" s="18"/>
    </row>
    <row r="369" spans="1:1" x14ac:dyDescent="0.25">
      <c r="A369" s="18"/>
    </row>
    <row r="370" spans="1:1" x14ac:dyDescent="0.25">
      <c r="A370" s="18"/>
    </row>
    <row r="371" spans="1:1" x14ac:dyDescent="0.25">
      <c r="A371" s="18"/>
    </row>
    <row r="372" spans="1:1" x14ac:dyDescent="0.25">
      <c r="A372" s="18"/>
    </row>
    <row r="373" spans="1:1" x14ac:dyDescent="0.25">
      <c r="A373" s="18"/>
    </row>
    <row r="374" spans="1:1" x14ac:dyDescent="0.25">
      <c r="A374" s="18"/>
    </row>
    <row r="375" spans="1:1" x14ac:dyDescent="0.25">
      <c r="A375" s="18"/>
    </row>
    <row r="376" spans="1:1" x14ac:dyDescent="0.25">
      <c r="A376" s="18"/>
    </row>
    <row r="377" spans="1:1" x14ac:dyDescent="0.25">
      <c r="A377" s="18"/>
    </row>
    <row r="378" spans="1:1" x14ac:dyDescent="0.25">
      <c r="A378" s="18"/>
    </row>
    <row r="379" spans="1:1" x14ac:dyDescent="0.25">
      <c r="A379" s="18"/>
    </row>
    <row r="380" spans="1:1" x14ac:dyDescent="0.25">
      <c r="A380" s="18"/>
    </row>
    <row r="381" spans="1:1" x14ac:dyDescent="0.25">
      <c r="A381" s="18"/>
    </row>
    <row r="382" spans="1:1" x14ac:dyDescent="0.25">
      <c r="A382" s="18"/>
    </row>
    <row r="383" spans="1:1" x14ac:dyDescent="0.25">
      <c r="A383" s="18"/>
    </row>
    <row r="384" spans="1:1" x14ac:dyDescent="0.25">
      <c r="A384" s="18"/>
    </row>
    <row r="385" spans="1:1" x14ac:dyDescent="0.25">
      <c r="A385" s="18"/>
    </row>
    <row r="386" spans="1:1" x14ac:dyDescent="0.25">
      <c r="A386" s="18"/>
    </row>
    <row r="387" spans="1:1" x14ac:dyDescent="0.25">
      <c r="A387" s="18"/>
    </row>
    <row r="388" spans="1:1" x14ac:dyDescent="0.25">
      <c r="A388" s="18"/>
    </row>
    <row r="389" spans="1:1" x14ac:dyDescent="0.25">
      <c r="A389" s="18"/>
    </row>
    <row r="390" spans="1:1" x14ac:dyDescent="0.25">
      <c r="A390" s="18"/>
    </row>
    <row r="391" spans="1:1" x14ac:dyDescent="0.25">
      <c r="A391" s="18"/>
    </row>
    <row r="392" spans="1:1" x14ac:dyDescent="0.25">
      <c r="A392" s="18"/>
    </row>
    <row r="393" spans="1:1" x14ac:dyDescent="0.25">
      <c r="A393" s="18"/>
    </row>
    <row r="394" spans="1:1" x14ac:dyDescent="0.25">
      <c r="A394" s="18"/>
    </row>
    <row r="395" spans="1:1" x14ac:dyDescent="0.25">
      <c r="A395" s="18"/>
    </row>
    <row r="396" spans="1:1" x14ac:dyDescent="0.25">
      <c r="A396" s="18"/>
    </row>
    <row r="397" spans="1:1" x14ac:dyDescent="0.25">
      <c r="A397" s="18"/>
    </row>
    <row r="398" spans="1:1" x14ac:dyDescent="0.25">
      <c r="A398" s="18"/>
    </row>
    <row r="399" spans="1:1" x14ac:dyDescent="0.25">
      <c r="A399" s="18"/>
    </row>
    <row r="400" spans="1:1" x14ac:dyDescent="0.25">
      <c r="A400" s="18"/>
    </row>
    <row r="401" spans="1:1" x14ac:dyDescent="0.25">
      <c r="A401" s="18"/>
    </row>
    <row r="402" spans="1:1" x14ac:dyDescent="0.25">
      <c r="A402" s="18"/>
    </row>
    <row r="403" spans="1:1" x14ac:dyDescent="0.25">
      <c r="A403" s="18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1999-05-26T23:12:52Z</dcterms:created>
  <dcterms:modified xsi:type="dcterms:W3CDTF">2014-02-18T16:58:03Z</dcterms:modified>
</cp:coreProperties>
</file>